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ьник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aa_4">#REF!</definedName>
    <definedName name="_xlnm.Print_Area" localSheetId="1">'Навчальний план'!$A$1:$V$159</definedName>
    <definedName name="_xlnm.Print_Area" localSheetId="0">'Титульник'!$A$1:$BE$31</definedName>
  </definedNames>
  <calcPr fullCalcOnLoad="1"/>
</workbook>
</file>

<file path=xl/sharedStrings.xml><?xml version="1.0" encoding="utf-8"?>
<sst xmlns="http://schemas.openxmlformats.org/spreadsheetml/2006/main" count="422" uniqueCount="268">
  <si>
    <t>Заліки</t>
  </si>
  <si>
    <t>Навчальні заняття</t>
  </si>
  <si>
    <t>Іспити</t>
  </si>
  <si>
    <t>№ п/п</t>
  </si>
  <si>
    <t>Разом:</t>
  </si>
  <si>
    <t>Практика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</si>
  <si>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</si>
  <si>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</si>
  <si>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</si>
  <si>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</si>
  <si>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</si>
  <si>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</si>
  <si>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</si>
  <si>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</si>
  <si>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</si>
  <si>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</si>
  <si>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</si>
  <si>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</si>
  <si>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</si>
  <si>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</si>
  <si>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</si>
  <si>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</si>
  <si>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</si>
  <si>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</si>
  <si>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</si>
  <si>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1. Графік навчального процесу</t>
  </si>
  <si>
    <t>С</t>
  </si>
  <si>
    <t>К</t>
  </si>
  <si>
    <t>П</t>
  </si>
  <si>
    <t>Дипломне проектування</t>
  </si>
  <si>
    <t>Настановна сесія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</si>
  <si>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</si>
  <si>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</si>
  <si>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</si>
  <si>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</si>
  <si>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</si>
  <si>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</si>
  <si>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</si>
  <si>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</si>
  <si>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</si>
  <si>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</si>
  <si>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</si>
  <si>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</si>
  <si>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Триместр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</si>
  <si>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</si>
  <si>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</si>
  <si>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</si>
  <si>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Переддипломна практика</t>
  </si>
  <si>
    <t>15пр</t>
  </si>
  <si>
    <t>15д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</si>
  <si>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</si>
  <si>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</si>
  <si>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</si>
  <si>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</si>
  <si>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</si>
  <si>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</si>
  <si>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</si>
  <si>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</si>
  <si>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</si>
  <si>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</si>
  <si>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</si>
  <si>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</si>
  <si>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</si>
  <si>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</si>
  <si>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</si>
  <si>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</si>
  <si>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</si>
  <si>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</si>
  <si>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</si>
  <si>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</si>
  <si>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</si>
  <si>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Управління IT-проектами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</si>
  <si>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</si>
  <si>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</si>
  <si>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</si>
  <si>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</si>
  <si>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</si>
  <si>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К/Н</t>
  </si>
  <si>
    <t>С/Н</t>
  </si>
  <si>
    <t>/C</t>
  </si>
  <si>
    <t>Кваліфікація: фахівець з системного аналізу</t>
  </si>
  <si>
    <t>1.2 Дисципліни природничо-наукової (фундаментальної) підготовки</t>
  </si>
  <si>
    <t>ЗД</t>
  </si>
  <si>
    <t>Міністерство освіти і науки України</t>
  </si>
  <si>
    <t>0/6</t>
  </si>
  <si>
    <t>4/4</t>
  </si>
  <si>
    <t>ЗАТВЕРДЖУЮ:</t>
  </si>
  <si>
    <t xml:space="preserve">НАВЧАЛЬНИЙ ПЛАН </t>
  </si>
  <si>
    <t>5.05010101  "Обслуговування програмних систем і комплексів"</t>
  </si>
  <si>
    <t>5.05010102  "Обслуговування систем баз даних і знань"</t>
  </si>
  <si>
    <t>5.05020205  "Обслуговування інтелектуальних інтегрованих систем"</t>
  </si>
  <si>
    <t>5.05010301  "Розробка програмного забезпечення"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</si>
  <si>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</si>
  <si>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II. ЗВЕДЕНІ ДАНІ ПРО БЮДЖЕТ ЧАСУ, тижні                                               ІІІ. ПРАКТИКА                                IV. ДЕРЖАВНА АТЕСТАЦІЯ</t>
  </si>
  <si>
    <t>Екзаме-ни</t>
  </si>
  <si>
    <t>Виконання диплом. проекту</t>
  </si>
  <si>
    <t>Держ. атест.</t>
  </si>
  <si>
    <t>Назва
 практики</t>
  </si>
  <si>
    <t>Три--местр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</si>
  <si>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</si>
  <si>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</si>
  <si>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</si>
  <si>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Переддип-ломна</t>
  </si>
  <si>
    <t>Захист дипломного проекту</t>
  </si>
  <si>
    <r>
      <t xml:space="preserve">Освітньо-кваліфікаційний рівень - </t>
    </r>
    <r>
      <rPr>
        <b/>
        <sz val="14"/>
        <rFont val="Times New Roman"/>
        <family val="1"/>
      </rPr>
      <t>бакалавр</t>
    </r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</si>
  <si>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</si>
  <si>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r>
      <t xml:space="preserve"> галузь знань: </t>
    </r>
    <r>
      <rPr>
        <b/>
        <sz val="14"/>
        <rFont val="Times New Roman"/>
        <family val="1"/>
      </rPr>
      <t>0403 "Системні науки та кібернетика"</t>
    </r>
  </si>
  <si>
    <r>
      <t xml:space="preserve"> напрям:   </t>
    </r>
    <r>
      <rPr>
        <b/>
        <sz val="14"/>
        <rFont val="Times New Roman"/>
        <family val="1"/>
      </rPr>
      <t>6.040303 "Системний аналіз"</t>
    </r>
  </si>
  <si>
    <r>
      <t xml:space="preserve">спеціалізація:    </t>
    </r>
    <r>
      <rPr>
        <b/>
        <sz val="14"/>
        <rFont val="Times New Roman"/>
        <family val="1"/>
      </rPr>
      <t>"Системи і методи прийняття рішень"</t>
    </r>
  </si>
  <si>
    <r>
      <t xml:space="preserve">форма навчання:     </t>
    </r>
    <r>
      <rPr>
        <b/>
        <sz val="14"/>
        <rFont val="Times New Roman"/>
        <family val="1"/>
      </rPr>
      <t>заочна  прискорена</t>
    </r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</si>
  <si>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</si>
  <si>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</si>
  <si>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</si>
  <si>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</si>
  <si>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6/6</t>
  </si>
  <si>
    <t>24/24</t>
  </si>
  <si>
    <t>26/26</t>
  </si>
  <si>
    <t>12/12</t>
  </si>
  <si>
    <t>20/4</t>
  </si>
  <si>
    <t>24/6</t>
  </si>
  <si>
    <t>30/18</t>
  </si>
  <si>
    <t>18/6</t>
  </si>
  <si>
    <t>58/0</t>
  </si>
  <si>
    <t>42/24</t>
  </si>
  <si>
    <t>50/32</t>
  </si>
  <si>
    <t>42/30</t>
  </si>
  <si>
    <t>44/10</t>
  </si>
  <si>
    <t>10+20+10</t>
  </si>
  <si>
    <t>12/0</t>
  </si>
  <si>
    <r>
      <t>Строк навчання на базі повної загальної середньої освіти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3 роки </t>
    </r>
  </si>
  <si>
    <t>9+19+12</t>
  </si>
  <si>
    <r>
      <t>5.05010201  "Обслуговування комп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ютерних  систем  і мереж"</t>
    </r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</si>
  <si>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</si>
  <si>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</si>
  <si>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</si>
  <si>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</si>
  <si>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</si>
  <si>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</si>
  <si>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</si>
  <si>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</si>
  <si>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"___" ____________ 2015   р.</t>
  </si>
  <si>
    <r>
      <t xml:space="preserve">Ректор </t>
    </r>
    <r>
      <rPr>
        <sz val="14"/>
        <rFont val="Times New Roman"/>
        <family val="1"/>
      </rPr>
      <t>_______________</t>
    </r>
    <r>
      <rPr>
        <u val="single"/>
        <sz val="14"/>
        <rFont val="Times New Roman"/>
        <family val="1"/>
      </rPr>
      <t>(Ковальов В.Д.)</t>
    </r>
  </si>
  <si>
    <t>V. План навчального процесу на 2015/2016 навчальний рік (заочна форма)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</si>
  <si>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</si>
  <si>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</si>
  <si>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</si>
  <si>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</si>
  <si>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</si>
  <si>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</si>
  <si>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</si>
  <si>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</si>
  <si>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</si>
  <si>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</si>
  <si>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</si>
  <si>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</si>
  <si>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</si>
  <si>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</si>
  <si>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</si>
  <si>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</si>
  <si>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</si>
  <si>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</si>
  <si>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</si>
  <si>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</si>
  <si>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</si>
  <si>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</si>
  <si>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</si>
  <si>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</si>
  <si>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3. Практична підготовка</t>
  </si>
  <si>
    <t>4. Державна атестація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</si>
  <si>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</si>
  <si>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</si>
  <si>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</si>
  <si>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</si>
  <si>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</si>
  <si>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</si>
  <si>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</si>
  <si>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</si>
  <si>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</si>
  <si>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</si>
  <si>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</si>
  <si>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</si>
  <si>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</si>
  <si>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</si>
  <si>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</si>
  <si>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</si>
  <si>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</si>
  <si>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</si>
  <si>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</si>
  <si>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</si>
  <si>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</si>
  <si>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</si>
  <si>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</si>
  <si>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</si>
  <si>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</si>
  <si>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</si>
  <si>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</si>
  <si>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</si>
  <si>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</si>
  <si>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</si>
  <si>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</si>
  <si>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</si>
  <si>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</si>
  <si>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</si>
  <si>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</si>
  <si>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</si>
  <si>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</si>
  <si>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</si>
  <si>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</si>
  <si>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</si>
  <si>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</si>
  <si>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</si>
  <si>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</si>
  <si>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</si>
  <si>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</si>
  <si>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</si>
  <si>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</si>
  <si>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</si>
  <si>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</si>
  <si>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</si>
  <si>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</si>
  <si>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</si>
  <si>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</si>
  <si>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</si>
  <si>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</si>
  <si>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</si>
  <si>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</si>
  <si>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4.1</t>
  </si>
  <si>
    <t>Електронна комерцiя (загальний обсяг)</t>
  </si>
  <si>
    <t>Разом</t>
  </si>
  <si>
    <t>В.о. зав. кафедри ІСПР</t>
  </si>
  <si>
    <t>О.Ю. Мельников</t>
  </si>
  <si>
    <t>Декан факультету ФАМІТ</t>
  </si>
  <si>
    <t>С.В. Подлєсний</t>
  </si>
  <si>
    <t>1.2.2.1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</si>
  <si>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</si>
  <si>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</si>
  <si>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</si>
  <si>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</si>
  <si>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</si>
  <si>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</si>
  <si>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</si>
  <si>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</si>
  <si>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</si>
  <si>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</si>
  <si>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</si>
  <si>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</si>
  <si>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</si>
  <si>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</si>
  <si>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</si>
  <si>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</si>
  <si>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</si>
  <si>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</si>
  <si>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</si>
  <si>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</si>
  <si>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</si>
  <si>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</si>
  <si>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</si>
  <si>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</si>
  <si>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</si>
  <si>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</si>
  <si>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</si>
  <si>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</si>
  <si>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</si>
  <si>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</si>
  <si>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 xml:space="preserve"> 6/0 </t>
  </si>
  <si>
    <t>Іноземна мова (за професійним спрямуванням)</t>
  </si>
  <si>
    <t>12/6</t>
  </si>
  <si>
    <t>52/12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</si>
</sst>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0.0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#,##0_-;\-* #,##0_-;\ &quot;&quot;_-;_-@_-"/>
    <numFmt numFmtId="182" formatCode="#,##0;\-* #,##0_-;\ &quot;&quot;_-;_-@_-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#,##0.00_-;\-* #,##0.00_-;\ &quot;&quot;_-;_-@_-"/>
    <numFmt numFmtId="212" formatCode="#,##0.000_-;\-* #,##0.000_-;\ &quot;&quot;_-;_-@_-"/>
    <numFmt numFmtId="213" formatCode="000000"/>
    <numFmt numFmtId="214" formatCode="#,##0.0_ ;\-#,##0.0\ "/>
    <numFmt numFmtId="215" formatCode="#,##0_ ;\-#,##0\ "/>
    <numFmt numFmtId="216" formatCode="#,##0.00_ ;\-#,##0.00\ "/>
    <numFmt numFmtId="217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7" borderId="1" applyNumberFormat="0" applyAlignment="0" applyProtection="0"/>
    <xf numFmtId="0" fontId="33" fillId="15" borderId="2" applyNumberFormat="0" applyAlignment="0" applyProtection="0"/>
    <xf numFmtId="0" fontId="34" fillId="15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6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17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4" fillId="0" borderId="0" xfId="53" applyFont="1">
      <alignment/>
      <protection/>
    </xf>
    <xf numFmtId="0" fontId="5" fillId="0" borderId="0" xfId="54" applyFont="1">
      <alignment/>
      <protection/>
    </xf>
    <xf numFmtId="0" fontId="19" fillId="0" borderId="0" xfId="54" applyFont="1">
      <alignment/>
      <protection/>
    </xf>
    <xf numFmtId="0" fontId="3" fillId="0" borderId="0" xfId="53" applyFont="1">
      <alignment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4" applyFont="1" applyBorder="1" applyAlignment="1">
      <alignment vertical="center" wrapText="1"/>
      <protection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2" xfId="0" applyNumberFormat="1" applyFont="1" applyFill="1" applyBorder="1" applyAlignment="1">
      <alignment horizontal="center"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49" fontId="4" fillId="15" borderId="22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6" fillId="0" borderId="41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1" fontId="4" fillId="0" borderId="0" xfId="0" applyNumberFormat="1" applyFont="1" applyFill="1" applyBorder="1" applyAlignment="1" applyProtection="1">
      <alignment vertical="center"/>
      <protection/>
    </xf>
    <xf numFmtId="182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181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0" fontId="4" fillId="15" borderId="33" xfId="0" applyNumberFormat="1" applyFont="1" applyFill="1" applyBorder="1" applyAlignment="1">
      <alignment horizontal="center" vertical="center" wrapText="1"/>
    </xf>
    <xf numFmtId="49" fontId="4" fillId="15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 applyProtection="1">
      <alignment horizontal="center" vertical="center"/>
      <protection/>
    </xf>
    <xf numFmtId="215" fontId="4" fillId="0" borderId="10" xfId="0" applyNumberFormat="1" applyFont="1" applyFill="1" applyBorder="1" applyAlignment="1" applyProtection="1">
      <alignment horizontal="center" vertical="center"/>
      <protection/>
    </xf>
    <xf numFmtId="181" fontId="25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18" borderId="22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19" fillId="0" borderId="50" xfId="53" applyFont="1" applyBorder="1" applyAlignment="1">
      <alignment horizontal="center" vertical="center" wrapText="1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 wrapText="1"/>
      <protection/>
    </xf>
    <xf numFmtId="0" fontId="19" fillId="0" borderId="51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19" fillId="0" borderId="46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19" fillId="0" borderId="33" xfId="53" applyFont="1" applyBorder="1" applyAlignment="1">
      <alignment horizontal="center" vertical="center" wrapText="1"/>
      <protection/>
    </xf>
    <xf numFmtId="0" fontId="19" fillId="0" borderId="39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2" fillId="0" borderId="39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39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46" xfId="53" applyFont="1" applyBorder="1" applyAlignment="1">
      <alignment horizontal="center" vertical="center" wrapText="1"/>
      <protection/>
    </xf>
    <xf numFmtId="0" fontId="3" fillId="0" borderId="50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45" xfId="53" applyFont="1" applyBorder="1" applyAlignment="1">
      <alignment horizontal="center" vertical="center" wrapText="1"/>
      <protection/>
    </xf>
    <xf numFmtId="0" fontId="3" fillId="0" borderId="52" xfId="53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7" fillId="0" borderId="16" xfId="54" applyNumberFormat="1" applyFont="1" applyBorder="1" applyAlignment="1" applyProtection="1">
      <alignment horizontal="center" vertical="center" wrapText="1"/>
      <protection locked="0"/>
    </xf>
    <xf numFmtId="49" fontId="7" fillId="0" borderId="46" xfId="54" applyNumberFormat="1" applyFont="1" applyBorder="1" applyAlignment="1" applyProtection="1">
      <alignment horizontal="center" vertical="center" wrapText="1"/>
      <protection locked="0"/>
    </xf>
    <xf numFmtId="49" fontId="7" fillId="0" borderId="50" xfId="54" applyNumberFormat="1" applyFont="1" applyBorder="1" applyAlignment="1" applyProtection="1">
      <alignment horizontal="center" vertical="center" wrapText="1"/>
      <protection locked="0"/>
    </xf>
    <xf numFmtId="49" fontId="7" fillId="0" borderId="15" xfId="54" applyNumberFormat="1" applyFont="1" applyBorder="1" applyAlignment="1" applyProtection="1">
      <alignment horizontal="center" vertical="center" wrapText="1"/>
      <protection locked="0"/>
    </xf>
    <xf numFmtId="49" fontId="7" fillId="0" borderId="45" xfId="54" applyNumberFormat="1" applyFont="1" applyBorder="1" applyAlignment="1" applyProtection="1">
      <alignment horizontal="center" vertical="center" wrapText="1"/>
      <protection locked="0"/>
    </xf>
    <xf numFmtId="49" fontId="7" fillId="0" borderId="52" xfId="54" applyNumberFormat="1" applyFont="1" applyBorder="1" applyAlignment="1" applyProtection="1">
      <alignment horizontal="center" vertical="center" wrapText="1"/>
      <protection locked="0"/>
    </xf>
    <xf numFmtId="0" fontId="6" fillId="0" borderId="16" xfId="54" applyFont="1" applyBorder="1" applyAlignment="1">
      <alignment horizontal="center" vertical="center" wrapText="1"/>
      <protection/>
    </xf>
    <xf numFmtId="0" fontId="18" fillId="0" borderId="46" xfId="53" applyFont="1" applyBorder="1" applyAlignment="1">
      <alignment horizontal="center" vertical="center" wrapText="1"/>
      <protection/>
    </xf>
    <xf numFmtId="0" fontId="18" fillId="0" borderId="50" xfId="53" applyFont="1" applyBorder="1" applyAlignment="1">
      <alignment vertical="center" wrapText="1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8" fillId="0" borderId="45" xfId="53" applyFont="1" applyBorder="1" applyAlignment="1">
      <alignment horizontal="center" vertical="center" wrapText="1"/>
      <protection/>
    </xf>
    <xf numFmtId="0" fontId="18" fillId="0" borderId="52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52" xfId="53" applyFont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vertical="center" wrapText="1"/>
      <protection/>
    </xf>
    <xf numFmtId="0" fontId="18" fillId="0" borderId="46" xfId="53" applyFont="1" applyBorder="1" applyAlignment="1">
      <alignment vertical="center" wrapText="1"/>
      <protection/>
    </xf>
    <xf numFmtId="0" fontId="18" fillId="0" borderId="15" xfId="53" applyFont="1" applyBorder="1" applyAlignment="1">
      <alignment vertical="center" wrapText="1"/>
      <protection/>
    </xf>
    <xf numFmtId="0" fontId="18" fillId="0" borderId="45" xfId="53" applyFont="1" applyBorder="1" applyAlignment="1">
      <alignment vertical="center" wrapText="1"/>
      <protection/>
    </xf>
    <xf numFmtId="0" fontId="18" fillId="0" borderId="19" xfId="53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18" fillId="0" borderId="50" xfId="53" applyFont="1" applyBorder="1" applyAlignment="1">
      <alignment horizontal="center" vertical="center" wrapText="1"/>
      <protection/>
    </xf>
    <xf numFmtId="0" fontId="18" fillId="0" borderId="51" xfId="53" applyFont="1" applyBorder="1" applyAlignment="1">
      <alignment horizontal="center" vertical="center" wrapText="1"/>
      <protection/>
    </xf>
    <xf numFmtId="0" fontId="18" fillId="0" borderId="52" xfId="53" applyFont="1" applyBorder="1" applyAlignment="1">
      <alignment horizontal="center" vertical="center" wrapText="1"/>
      <protection/>
    </xf>
    <xf numFmtId="0" fontId="19" fillId="0" borderId="46" xfId="53" applyFont="1" applyBorder="1" applyAlignment="1">
      <alignment wrapText="1"/>
      <protection/>
    </xf>
    <xf numFmtId="0" fontId="19" fillId="0" borderId="50" xfId="53" applyFont="1" applyBorder="1" applyAlignment="1">
      <alignment wrapText="1"/>
      <protection/>
    </xf>
    <xf numFmtId="0" fontId="19" fillId="0" borderId="19" xfId="53" applyFont="1" applyBorder="1" applyAlignment="1">
      <alignment wrapText="1"/>
      <protection/>
    </xf>
    <xf numFmtId="0" fontId="19" fillId="0" borderId="0" xfId="53" applyFont="1" applyAlignment="1">
      <alignment wrapText="1"/>
      <protection/>
    </xf>
    <xf numFmtId="0" fontId="19" fillId="0" borderId="51" xfId="53" applyFont="1" applyBorder="1" applyAlignment="1">
      <alignment wrapText="1"/>
      <protection/>
    </xf>
    <xf numFmtId="0" fontId="19" fillId="0" borderId="15" xfId="53" applyFont="1" applyBorder="1" applyAlignment="1">
      <alignment wrapText="1"/>
      <protection/>
    </xf>
    <xf numFmtId="0" fontId="19" fillId="0" borderId="45" xfId="53" applyFont="1" applyBorder="1" applyAlignment="1">
      <alignment wrapText="1"/>
      <protection/>
    </xf>
    <xf numFmtId="0" fontId="19" fillId="0" borderId="52" xfId="53" applyFont="1" applyBorder="1" applyAlignment="1">
      <alignment wrapText="1"/>
      <protection/>
    </xf>
    <xf numFmtId="0" fontId="3" fillId="0" borderId="0" xfId="0" applyFont="1" applyAlignment="1">
      <alignment horizontal="left" vertical="center"/>
    </xf>
    <xf numFmtId="0" fontId="4" fillId="0" borderId="0" xfId="53" applyFont="1" applyAlignment="1">
      <alignment horizontal="left" vertical="center" wrapText="1"/>
      <protection/>
    </xf>
    <xf numFmtId="0" fontId="20" fillId="0" borderId="16" xfId="54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6" fillId="0" borderId="46" xfId="54" applyFont="1" applyBorder="1" applyAlignment="1">
      <alignment horizontal="center" vertical="center" wrapText="1"/>
      <protection/>
    </xf>
    <xf numFmtId="0" fontId="6" fillId="0" borderId="5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51" xfId="54" applyFont="1" applyBorder="1" applyAlignment="1">
      <alignment horizontal="center" vertical="center" wrapText="1"/>
      <protection/>
    </xf>
    <xf numFmtId="0" fontId="6" fillId="0" borderId="45" xfId="54" applyFont="1" applyBorder="1" applyAlignment="1">
      <alignment horizontal="center" vertical="center" wrapText="1"/>
      <protection/>
    </xf>
    <xf numFmtId="0" fontId="6" fillId="0" borderId="52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53" applyFont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53" applyFont="1" applyBorder="1" applyAlignment="1">
      <alignment horizontal="left" vertical="center"/>
      <protection/>
    </xf>
    <xf numFmtId="0" fontId="9" fillId="0" borderId="0" xfId="53" applyFont="1" applyAlignment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181" fontId="25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8" xfId="0" applyFont="1" applyFill="1" applyBorder="1" applyAlignment="1">
      <alignment horizontal="center" vertical="center" textRotation="90" wrapText="1"/>
    </xf>
    <xf numFmtId="0" fontId="28" fillId="0" borderId="53" xfId="0" applyFont="1" applyFill="1" applyBorder="1" applyAlignment="1">
      <alignment horizontal="center" vertical="center" textRotation="90" wrapText="1"/>
    </xf>
    <xf numFmtId="181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1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right" vertical="center" wrapText="1"/>
    </xf>
    <xf numFmtId="0" fontId="5" fillId="0" borderId="55" xfId="0" applyFont="1" applyFill="1" applyBorder="1" applyAlignment="1">
      <alignment horizontal="right" vertical="center" wrapText="1"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29" fillId="0" borderId="33" xfId="0" applyNumberFormat="1" applyFont="1" applyFill="1" applyBorder="1" applyAlignment="1" applyProtection="1">
      <alignment horizontal="center" vertical="center"/>
      <protection/>
    </xf>
    <xf numFmtId="0" fontId="29" fillId="0" borderId="39" xfId="0" applyNumberFormat="1" applyFont="1" applyFill="1" applyBorder="1" applyAlignment="1" applyProtection="1">
      <alignment horizontal="center" vertical="center"/>
      <protection/>
    </xf>
    <xf numFmtId="181" fontId="4" fillId="0" borderId="16" xfId="0" applyNumberFormat="1" applyFont="1" applyFill="1" applyBorder="1" applyAlignment="1" applyProtection="1">
      <alignment horizontal="center" vertical="center" wrapText="1"/>
      <protection/>
    </xf>
    <xf numFmtId="181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18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3" fillId="0" borderId="45" xfId="0" applyFont="1" applyFill="1" applyBorder="1" applyAlignment="1">
      <alignment/>
    </xf>
    <xf numFmtId="0" fontId="19" fillId="0" borderId="45" xfId="0" applyFont="1" applyBorder="1" applyAlignment="1">
      <alignment/>
    </xf>
    <xf numFmtId="0" fontId="3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3" fillId="0" borderId="5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center" wrapText="1"/>
    </xf>
    <xf numFmtId="172" fontId="30" fillId="0" borderId="33" xfId="0" applyNumberFormat="1" applyFont="1" applyBorder="1" applyAlignment="1">
      <alignment horizontal="center" wrapText="1"/>
    </xf>
    <xf numFmtId="172" fontId="30" fillId="0" borderId="39" xfId="0" applyNumberFormat="1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0" borderId="39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right" vertical="center" wrapText="1"/>
    </xf>
    <xf numFmtId="172" fontId="5" fillId="0" borderId="46" xfId="0" applyNumberFormat="1" applyFont="1" applyFill="1" applyBorder="1" applyAlignment="1">
      <alignment horizontal="right" wrapText="1"/>
    </xf>
    <xf numFmtId="172" fontId="30" fillId="0" borderId="46" xfId="0" applyNumberFormat="1" applyFont="1" applyBorder="1" applyAlignment="1">
      <alignment horizontal="right" wrapText="1"/>
    </xf>
    <xf numFmtId="0" fontId="2" fillId="0" borderId="45" xfId="0" applyFont="1" applyFill="1" applyBorder="1" applyAlignment="1">
      <alignment/>
    </xf>
    <xf numFmtId="0" fontId="0" fillId="0" borderId="45" xfId="0" applyBorder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30" fillId="0" borderId="10" xfId="0" applyNumberFormat="1" applyFont="1" applyBorder="1" applyAlignment="1">
      <alignment horizontal="center" wrapText="1"/>
    </xf>
    <xf numFmtId="172" fontId="3" fillId="0" borderId="14" xfId="0" applyNumberFormat="1" applyFont="1" applyFill="1" applyBorder="1" applyAlignment="1">
      <alignment horizontal="center" wrapText="1"/>
    </xf>
    <xf numFmtId="172" fontId="19" fillId="0" borderId="33" xfId="0" applyNumberFormat="1" applyFont="1" applyBorder="1" applyAlignment="1">
      <alignment horizontal="center" wrapText="1"/>
    </xf>
    <xf numFmtId="172" fontId="19" fillId="0" borderId="39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view="pageBreakPreview" zoomScale="70" zoomScaleSheetLayoutView="70" zoomScalePageLayoutView="0" workbookViewId="0" topLeftCell="A4">
      <selection activeCell="A4" sqref="A4:O4"/>
    </sheetView>
  </sheetViews>
  <sheetFormatPr defaultColWidth="3.25390625" defaultRowHeight="12.75"/>
  <cols>
    <col min="1" max="1" width="3.375" style="2" customWidth="1"/>
    <col min="2" max="2" width="4.625" style="2" customWidth="1"/>
    <col min="3" max="3" width="3.25390625" style="2" customWidth="1"/>
    <col min="4" max="4" width="4.625" style="2" customWidth="1"/>
    <col min="5" max="20" width="3.25390625" style="2" customWidth="1"/>
    <col min="21" max="21" width="2.75390625" style="2" customWidth="1"/>
    <col min="22" max="23" width="4.25390625" style="2" customWidth="1"/>
    <col min="24" max="55" width="3.25390625" style="2" customWidth="1"/>
    <col min="56" max="56" width="4.375" style="2" customWidth="1"/>
    <col min="57" max="16384" width="3.25390625" style="2" customWidth="1"/>
  </cols>
  <sheetData>
    <row r="1" spans="16:57" ht="9.75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</row>
    <row r="2" spans="16:57" ht="24" customHeight="1">
      <c r="P2" s="268" t="s">
        <v>83</v>
      </c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71" t="s">
        <v>104</v>
      </c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87"/>
    </row>
    <row r="3" spans="1:57" ht="40.5" customHeight="1">
      <c r="A3" s="267" t="s">
        <v>86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272" t="s">
        <v>80</v>
      </c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87"/>
    </row>
    <row r="4" spans="1:57" ht="23.25">
      <c r="A4" s="266" t="s">
        <v>141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70" t="s">
        <v>24</v>
      </c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2" t="s">
        <v>129</v>
      </c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87"/>
    </row>
    <row r="5" spans="1:57" ht="18.7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88"/>
    </row>
    <row r="6" spans="1:57" s="3" customFormat="1" ht="30.75" customHeight="1">
      <c r="A6" s="262" t="s">
        <v>140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 t="s">
        <v>87</v>
      </c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45" t="s">
        <v>88</v>
      </c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90"/>
    </row>
    <row r="7" spans="16:57" s="3" customFormat="1" ht="28.5" customHeight="1">
      <c r="P7" s="244" t="s">
        <v>105</v>
      </c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74" t="s">
        <v>89</v>
      </c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91"/>
    </row>
    <row r="8" spans="16:57" s="3" customFormat="1" ht="27.75" customHeight="1">
      <c r="P8" s="275" t="s">
        <v>106</v>
      </c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45" t="s">
        <v>131</v>
      </c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90"/>
    </row>
    <row r="9" spans="16:57" s="3" customFormat="1" ht="35.25" customHeight="1">
      <c r="P9" s="277" t="s">
        <v>107</v>
      </c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45" t="s">
        <v>90</v>
      </c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90"/>
    </row>
    <row r="10" spans="14:57" s="3" customFormat="1" ht="18.75" customHeight="1">
      <c r="N10" s="93"/>
      <c r="O10" s="93"/>
      <c r="P10" s="92" t="s">
        <v>108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245" t="s">
        <v>91</v>
      </c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89"/>
    </row>
    <row r="11" spans="13:57" s="3" customFormat="1" ht="30.75" customHeight="1">
      <c r="M11" s="86"/>
      <c r="N11" s="86"/>
      <c r="O11" s="86"/>
      <c r="P11" s="244" t="s">
        <v>109</v>
      </c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94"/>
    </row>
    <row r="12" spans="1:57" s="3" customFormat="1" ht="18.75">
      <c r="A12" s="263" t="s">
        <v>25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</row>
    <row r="14" spans="1:57" ht="15.75">
      <c r="A14" s="258" t="s">
        <v>20</v>
      </c>
      <c r="B14" s="259" t="s">
        <v>19</v>
      </c>
      <c r="C14" s="259"/>
      <c r="D14" s="259"/>
      <c r="E14" s="259"/>
      <c r="F14" s="259" t="s">
        <v>8</v>
      </c>
      <c r="G14" s="259"/>
      <c r="H14" s="259"/>
      <c r="I14" s="259"/>
      <c r="J14" s="95"/>
      <c r="K14" s="259" t="s">
        <v>9</v>
      </c>
      <c r="L14" s="259"/>
      <c r="M14" s="259"/>
      <c r="N14" s="259"/>
      <c r="O14" s="259" t="s">
        <v>10</v>
      </c>
      <c r="P14" s="259"/>
      <c r="Q14" s="259"/>
      <c r="R14" s="259"/>
      <c r="S14" s="259" t="s">
        <v>11</v>
      </c>
      <c r="T14" s="259"/>
      <c r="U14" s="259"/>
      <c r="V14" s="259"/>
      <c r="W14" s="95"/>
      <c r="X14" s="259" t="s">
        <v>12</v>
      </c>
      <c r="Y14" s="259"/>
      <c r="Z14" s="259"/>
      <c r="AA14" s="259"/>
      <c r="AB14" s="95"/>
      <c r="AC14" s="259" t="s">
        <v>13</v>
      </c>
      <c r="AD14" s="259"/>
      <c r="AE14" s="259"/>
      <c r="AF14" s="95"/>
      <c r="AG14" s="259" t="s">
        <v>14</v>
      </c>
      <c r="AH14" s="259"/>
      <c r="AI14" s="259"/>
      <c r="AJ14" s="95"/>
      <c r="AK14" s="259" t="s">
        <v>15</v>
      </c>
      <c r="AL14" s="259"/>
      <c r="AM14" s="259"/>
      <c r="AN14" s="95"/>
      <c r="AO14" s="259" t="s">
        <v>16</v>
      </c>
      <c r="AP14" s="259"/>
      <c r="AQ14" s="259"/>
      <c r="AR14" s="259"/>
      <c r="AS14" s="259" t="s">
        <v>17</v>
      </c>
      <c r="AT14" s="259"/>
      <c r="AU14" s="259"/>
      <c r="AV14" s="259"/>
      <c r="AW14" s="259" t="s">
        <v>18</v>
      </c>
      <c r="AX14" s="259"/>
      <c r="AY14" s="259"/>
      <c r="AZ14" s="259"/>
      <c r="BA14" s="95"/>
      <c r="BB14" s="260"/>
      <c r="BC14" s="260"/>
      <c r="BD14" s="260"/>
      <c r="BE14" s="260"/>
    </row>
    <row r="15" spans="1:57" ht="20.25" customHeight="1">
      <c r="A15" s="258"/>
      <c r="B15" s="96">
        <v>1</v>
      </c>
      <c r="C15" s="96">
        <v>2</v>
      </c>
      <c r="D15" s="96">
        <v>3</v>
      </c>
      <c r="E15" s="96">
        <v>4</v>
      </c>
      <c r="F15" s="96">
        <v>5</v>
      </c>
      <c r="G15" s="96">
        <v>6</v>
      </c>
      <c r="H15" s="96">
        <v>7</v>
      </c>
      <c r="I15" s="96">
        <v>8</v>
      </c>
      <c r="J15" s="96">
        <v>9</v>
      </c>
      <c r="K15" s="96">
        <v>10</v>
      </c>
      <c r="L15" s="96">
        <v>11</v>
      </c>
      <c r="M15" s="96">
        <v>12</v>
      </c>
      <c r="N15" s="96">
        <v>13</v>
      </c>
      <c r="O15" s="96">
        <v>14</v>
      </c>
      <c r="P15" s="96">
        <v>15</v>
      </c>
      <c r="Q15" s="96">
        <v>16</v>
      </c>
      <c r="R15" s="96">
        <v>17</v>
      </c>
      <c r="S15" s="96">
        <v>18</v>
      </c>
      <c r="T15" s="96">
        <v>19</v>
      </c>
      <c r="U15" s="96">
        <v>20</v>
      </c>
      <c r="V15" s="96">
        <v>21</v>
      </c>
      <c r="W15" s="96">
        <v>22</v>
      </c>
      <c r="X15" s="96">
        <v>23</v>
      </c>
      <c r="Y15" s="96">
        <v>24</v>
      </c>
      <c r="Z15" s="96">
        <v>25</v>
      </c>
      <c r="AA15" s="96">
        <v>26</v>
      </c>
      <c r="AB15" s="96">
        <v>27</v>
      </c>
      <c r="AC15" s="96">
        <v>28</v>
      </c>
      <c r="AD15" s="96">
        <v>29</v>
      </c>
      <c r="AE15" s="96">
        <v>30</v>
      </c>
      <c r="AF15" s="96">
        <v>31</v>
      </c>
      <c r="AG15" s="96">
        <v>32</v>
      </c>
      <c r="AH15" s="96">
        <v>33</v>
      </c>
      <c r="AI15" s="96">
        <v>34</v>
      </c>
      <c r="AJ15" s="96">
        <v>35</v>
      </c>
      <c r="AK15" s="96">
        <v>36</v>
      </c>
      <c r="AL15" s="96">
        <v>37</v>
      </c>
      <c r="AM15" s="96">
        <v>38</v>
      </c>
      <c r="AN15" s="96">
        <v>39</v>
      </c>
      <c r="AO15" s="96">
        <v>40</v>
      </c>
      <c r="AP15" s="96">
        <v>41</v>
      </c>
      <c r="AQ15" s="96">
        <v>42</v>
      </c>
      <c r="AR15" s="96">
        <v>43</v>
      </c>
      <c r="AS15" s="96">
        <v>44</v>
      </c>
      <c r="AT15" s="96">
        <v>45</v>
      </c>
      <c r="AU15" s="96">
        <v>46</v>
      </c>
      <c r="AV15" s="96">
        <v>47</v>
      </c>
      <c r="AW15" s="96">
        <v>48</v>
      </c>
      <c r="AX15" s="96">
        <v>49</v>
      </c>
      <c r="AY15" s="96">
        <v>50</v>
      </c>
      <c r="AZ15" s="96">
        <v>51</v>
      </c>
      <c r="BA15" s="96">
        <v>52</v>
      </c>
      <c r="BB15" s="97"/>
      <c r="BC15" s="97"/>
      <c r="BD15" s="97"/>
      <c r="BE15" s="97"/>
    </row>
    <row r="16" spans="1:57" ht="18.75">
      <c r="A16" s="98">
        <v>3</v>
      </c>
      <c r="B16" s="99"/>
      <c r="C16" s="99"/>
      <c r="D16" s="99"/>
      <c r="E16" s="100" t="s">
        <v>31</v>
      </c>
      <c r="F16" s="99" t="s">
        <v>76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99" t="s">
        <v>26</v>
      </c>
      <c r="V16" s="102" t="s">
        <v>78</v>
      </c>
      <c r="W16" s="103" t="s">
        <v>31</v>
      </c>
      <c r="X16" s="99" t="s">
        <v>27</v>
      </c>
      <c r="Y16" s="99"/>
      <c r="Z16" s="99"/>
      <c r="AA16" s="99"/>
      <c r="AB16" s="99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99"/>
      <c r="AT16" s="74" t="s">
        <v>79</v>
      </c>
      <c r="AU16" s="74" t="s">
        <v>26</v>
      </c>
      <c r="AV16" s="99" t="s">
        <v>27</v>
      </c>
      <c r="AW16" s="99" t="s">
        <v>27</v>
      </c>
      <c r="AX16" s="99" t="s">
        <v>27</v>
      </c>
      <c r="AY16" s="99" t="s">
        <v>27</v>
      </c>
      <c r="AZ16" s="99" t="s">
        <v>27</v>
      </c>
      <c r="BA16" s="99" t="s">
        <v>27</v>
      </c>
      <c r="BB16" s="261"/>
      <c r="BC16" s="261"/>
      <c r="BD16" s="261"/>
      <c r="BE16" s="261"/>
    </row>
    <row r="17" spans="1:57" ht="18.75">
      <c r="A17" s="98">
        <v>4</v>
      </c>
      <c r="B17" s="99" t="s">
        <v>27</v>
      </c>
      <c r="C17" s="75" t="s">
        <v>27</v>
      </c>
      <c r="D17" s="76" t="s">
        <v>77</v>
      </c>
      <c r="E17" s="77" t="s">
        <v>31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99" t="s">
        <v>26</v>
      </c>
      <c r="V17" s="102" t="s">
        <v>78</v>
      </c>
      <c r="W17" s="103" t="s">
        <v>31</v>
      </c>
      <c r="X17" s="99" t="s">
        <v>27</v>
      </c>
      <c r="Y17" s="99"/>
      <c r="Z17" s="99"/>
      <c r="AA17" s="99"/>
      <c r="AB17" s="99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99"/>
      <c r="AT17" s="74" t="s">
        <v>79</v>
      </c>
      <c r="AU17" s="74" t="s">
        <v>26</v>
      </c>
      <c r="AV17" s="105" t="s">
        <v>27</v>
      </c>
      <c r="AW17" s="105" t="s">
        <v>27</v>
      </c>
      <c r="AX17" s="99" t="s">
        <v>27</v>
      </c>
      <c r="AY17" s="99" t="s">
        <v>27</v>
      </c>
      <c r="AZ17" s="99" t="s">
        <v>27</v>
      </c>
      <c r="BA17" s="105" t="s">
        <v>27</v>
      </c>
      <c r="BB17" s="104"/>
      <c r="BC17" s="104"/>
      <c r="BD17" s="104"/>
      <c r="BE17" s="104"/>
    </row>
    <row r="18" spans="1:58" ht="18.75">
      <c r="A18" s="98">
        <v>5</v>
      </c>
      <c r="B18" s="99" t="s">
        <v>27</v>
      </c>
      <c r="C18" s="75" t="s">
        <v>27</v>
      </c>
      <c r="D18" s="76" t="s">
        <v>77</v>
      </c>
      <c r="E18" s="77" t="s">
        <v>31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99" t="s">
        <v>26</v>
      </c>
      <c r="V18" s="102" t="s">
        <v>78</v>
      </c>
      <c r="W18" s="103" t="s">
        <v>31</v>
      </c>
      <c r="X18" s="99" t="s">
        <v>27</v>
      </c>
      <c r="Y18" s="101"/>
      <c r="Z18" s="99"/>
      <c r="AA18" s="101"/>
      <c r="AB18" s="101"/>
      <c r="AC18" s="101"/>
      <c r="AD18" s="101"/>
      <c r="AE18" s="101"/>
      <c r="AF18" s="101"/>
      <c r="AG18" s="99"/>
      <c r="AH18" s="99" t="s">
        <v>26</v>
      </c>
      <c r="AI18" s="99" t="s">
        <v>28</v>
      </c>
      <c r="AJ18" s="99" t="s">
        <v>28</v>
      </c>
      <c r="AK18" s="99" t="s">
        <v>28</v>
      </c>
      <c r="AL18" s="99" t="s">
        <v>23</v>
      </c>
      <c r="AM18" s="99" t="s">
        <v>23</v>
      </c>
      <c r="AN18" s="99" t="s">
        <v>23</v>
      </c>
      <c r="AO18" s="99" t="s">
        <v>23</v>
      </c>
      <c r="AP18" s="99" t="s">
        <v>23</v>
      </c>
      <c r="AQ18" s="99" t="s">
        <v>23</v>
      </c>
      <c r="AR18" s="99" t="s">
        <v>23</v>
      </c>
      <c r="AS18" s="99" t="s">
        <v>23</v>
      </c>
      <c r="AT18" s="99" t="s">
        <v>23</v>
      </c>
      <c r="AU18" s="81" t="s">
        <v>82</v>
      </c>
      <c r="AV18" s="81" t="s">
        <v>82</v>
      </c>
      <c r="AW18" s="106"/>
      <c r="AX18" s="101"/>
      <c r="AY18" s="101"/>
      <c r="AZ18" s="101"/>
      <c r="BA18" s="101"/>
      <c r="BB18" s="107"/>
      <c r="BC18" s="108"/>
      <c r="BD18" s="108"/>
      <c r="BE18" s="108"/>
      <c r="BF18" s="28"/>
    </row>
    <row r="19" spans="1:9" s="4" customFormat="1" ht="15.75">
      <c r="A19" s="257"/>
      <c r="B19" s="257"/>
      <c r="C19" s="257"/>
      <c r="D19" s="257"/>
      <c r="E19" s="257"/>
      <c r="F19" s="257"/>
      <c r="G19" s="257"/>
      <c r="H19" s="257"/>
      <c r="I19" s="257"/>
    </row>
    <row r="20" spans="2:48" ht="15.75">
      <c r="B20" s="248" t="s">
        <v>92</v>
      </c>
      <c r="C20" s="248"/>
      <c r="D20" s="248"/>
      <c r="E20" s="248"/>
      <c r="F20" s="248"/>
      <c r="G20" s="248"/>
      <c r="H20" s="248"/>
      <c r="I20" s="248"/>
      <c r="J20" s="248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</row>
    <row r="21" spans="2:48" ht="15.75">
      <c r="B21" s="109"/>
      <c r="C21" s="109"/>
      <c r="D21" s="109"/>
      <c r="E21" s="109"/>
      <c r="F21" s="109"/>
      <c r="G21" s="109"/>
      <c r="H21" s="109"/>
      <c r="I21" s="109"/>
      <c r="J21" s="10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</row>
    <row r="22" spans="1:57" ht="18.75">
      <c r="A22" s="256" t="s">
        <v>93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</row>
    <row r="23" spans="1:57" ht="18.75">
      <c r="A23" s="111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/>
      <c r="BC23" s="111"/>
      <c r="BD23" s="111"/>
      <c r="BE23" s="111"/>
    </row>
    <row r="24" spans="1:57" ht="18.75" customHeight="1">
      <c r="A24" s="111"/>
      <c r="B24" s="246" t="s">
        <v>20</v>
      </c>
      <c r="C24" s="233"/>
      <c r="D24" s="247" t="s">
        <v>21</v>
      </c>
      <c r="E24" s="219"/>
      <c r="F24" s="219"/>
      <c r="G24" s="233"/>
      <c r="H24" s="218" t="s">
        <v>30</v>
      </c>
      <c r="I24" s="219"/>
      <c r="J24" s="233"/>
      <c r="K24" s="218" t="s">
        <v>5</v>
      </c>
      <c r="L24" s="219"/>
      <c r="M24" s="219"/>
      <c r="N24" s="233"/>
      <c r="O24" s="218" t="s">
        <v>94</v>
      </c>
      <c r="P24" s="219"/>
      <c r="Q24" s="219"/>
      <c r="R24" s="218" t="s">
        <v>95</v>
      </c>
      <c r="S24" s="219"/>
      <c r="T24" s="233"/>
      <c r="U24" s="191" t="s">
        <v>96</v>
      </c>
      <c r="V24" s="236"/>
      <c r="W24" s="237"/>
      <c r="X24" s="191" t="s">
        <v>22</v>
      </c>
      <c r="Y24" s="192"/>
      <c r="Z24" s="186"/>
      <c r="AA24" s="191" t="s">
        <v>42</v>
      </c>
      <c r="AB24" s="192"/>
      <c r="AC24" s="186"/>
      <c r="AE24" s="226" t="s">
        <v>97</v>
      </c>
      <c r="AF24" s="227"/>
      <c r="AG24" s="227"/>
      <c r="AH24" s="227"/>
      <c r="AI24" s="227"/>
      <c r="AJ24" s="218" t="s">
        <v>98</v>
      </c>
      <c r="AK24" s="228"/>
      <c r="AL24" s="220"/>
      <c r="AM24" s="218" t="s">
        <v>99</v>
      </c>
      <c r="AN24" s="219"/>
      <c r="AO24" s="220"/>
      <c r="AP24" s="115"/>
      <c r="AQ24" s="115"/>
      <c r="AR24" s="211" t="s">
        <v>100</v>
      </c>
      <c r="AS24" s="211"/>
      <c r="AT24" s="211"/>
      <c r="AU24" s="211"/>
      <c r="AV24" s="250" t="s">
        <v>101</v>
      </c>
      <c r="AW24" s="250"/>
      <c r="AX24" s="250"/>
      <c r="AY24" s="250"/>
      <c r="AZ24" s="250"/>
      <c r="BA24" s="251"/>
      <c r="BB24" s="210" t="s">
        <v>43</v>
      </c>
      <c r="BC24" s="210"/>
      <c r="BD24" s="210"/>
      <c r="BE24" s="116"/>
    </row>
    <row r="25" spans="1:57" ht="15.75">
      <c r="A25" s="111"/>
      <c r="B25" s="231"/>
      <c r="C25" s="234"/>
      <c r="D25" s="231"/>
      <c r="E25" s="232"/>
      <c r="F25" s="232"/>
      <c r="G25" s="234"/>
      <c r="H25" s="231"/>
      <c r="I25" s="232"/>
      <c r="J25" s="234"/>
      <c r="K25" s="231"/>
      <c r="L25" s="232"/>
      <c r="M25" s="232"/>
      <c r="N25" s="234"/>
      <c r="O25" s="231"/>
      <c r="P25" s="232"/>
      <c r="Q25" s="232"/>
      <c r="R25" s="231"/>
      <c r="S25" s="232"/>
      <c r="T25" s="234"/>
      <c r="U25" s="238"/>
      <c r="V25" s="239"/>
      <c r="W25" s="240"/>
      <c r="X25" s="187"/>
      <c r="Y25" s="188"/>
      <c r="Z25" s="189"/>
      <c r="AA25" s="187"/>
      <c r="AB25" s="188"/>
      <c r="AC25" s="189"/>
      <c r="AE25" s="227"/>
      <c r="AF25" s="227"/>
      <c r="AG25" s="227"/>
      <c r="AH25" s="227"/>
      <c r="AI25" s="227"/>
      <c r="AJ25" s="229"/>
      <c r="AK25" s="230"/>
      <c r="AL25" s="223"/>
      <c r="AM25" s="221"/>
      <c r="AN25" s="222"/>
      <c r="AO25" s="223"/>
      <c r="AP25" s="115"/>
      <c r="AQ25" s="115"/>
      <c r="AR25" s="211"/>
      <c r="AS25" s="211"/>
      <c r="AT25" s="211"/>
      <c r="AU25" s="211"/>
      <c r="AV25" s="252"/>
      <c r="AW25" s="252"/>
      <c r="AX25" s="252"/>
      <c r="AY25" s="252"/>
      <c r="AZ25" s="252"/>
      <c r="BA25" s="253"/>
      <c r="BB25" s="210"/>
      <c r="BC25" s="210"/>
      <c r="BD25" s="210"/>
      <c r="BE25" s="116"/>
    </row>
    <row r="26" spans="1:57" ht="24.75" customHeight="1">
      <c r="A26" s="111"/>
      <c r="B26" s="221"/>
      <c r="C26" s="235"/>
      <c r="D26" s="221"/>
      <c r="E26" s="222"/>
      <c r="F26" s="222"/>
      <c r="G26" s="235"/>
      <c r="H26" s="221"/>
      <c r="I26" s="222"/>
      <c r="J26" s="235"/>
      <c r="K26" s="221"/>
      <c r="L26" s="222"/>
      <c r="M26" s="222"/>
      <c r="N26" s="235"/>
      <c r="O26" s="221"/>
      <c r="P26" s="222"/>
      <c r="Q26" s="222"/>
      <c r="R26" s="221"/>
      <c r="S26" s="222"/>
      <c r="T26" s="235"/>
      <c r="U26" s="241"/>
      <c r="V26" s="242"/>
      <c r="W26" s="243"/>
      <c r="X26" s="190"/>
      <c r="Y26" s="224"/>
      <c r="Z26" s="225"/>
      <c r="AA26" s="190"/>
      <c r="AB26" s="224"/>
      <c r="AC26" s="225"/>
      <c r="AE26" s="212" t="s">
        <v>102</v>
      </c>
      <c r="AF26" s="213"/>
      <c r="AG26" s="213"/>
      <c r="AH26" s="213"/>
      <c r="AI26" s="214"/>
      <c r="AJ26" s="203">
        <v>15</v>
      </c>
      <c r="AK26" s="204"/>
      <c r="AL26" s="205"/>
      <c r="AM26" s="203">
        <v>3</v>
      </c>
      <c r="AN26" s="204"/>
      <c r="AO26" s="205"/>
      <c r="AP26" s="115"/>
      <c r="AQ26" s="115"/>
      <c r="AR26" s="211"/>
      <c r="AS26" s="211"/>
      <c r="AT26" s="211"/>
      <c r="AU26" s="211"/>
      <c r="AV26" s="252"/>
      <c r="AW26" s="252"/>
      <c r="AX26" s="252"/>
      <c r="AY26" s="252"/>
      <c r="AZ26" s="252"/>
      <c r="BA26" s="253"/>
      <c r="BB26" s="210"/>
      <c r="BC26" s="210"/>
      <c r="BD26" s="210"/>
      <c r="BE26" s="116"/>
    </row>
    <row r="27" spans="1:57" ht="18.75">
      <c r="A27" s="111"/>
      <c r="B27" s="193">
        <v>3</v>
      </c>
      <c r="C27" s="195"/>
      <c r="D27" s="193">
        <v>36</v>
      </c>
      <c r="E27" s="198"/>
      <c r="F27" s="198"/>
      <c r="G27" s="199"/>
      <c r="H27" s="193">
        <v>3</v>
      </c>
      <c r="I27" s="198"/>
      <c r="J27" s="199"/>
      <c r="K27" s="193"/>
      <c r="L27" s="194"/>
      <c r="M27" s="194"/>
      <c r="N27" s="195"/>
      <c r="O27" s="193">
        <v>3</v>
      </c>
      <c r="P27" s="194"/>
      <c r="Q27" s="194"/>
      <c r="R27" s="193"/>
      <c r="S27" s="194"/>
      <c r="T27" s="195"/>
      <c r="U27" s="193"/>
      <c r="V27" s="194"/>
      <c r="W27" s="195"/>
      <c r="X27" s="193">
        <v>7</v>
      </c>
      <c r="Y27" s="194"/>
      <c r="Z27" s="195"/>
      <c r="AA27" s="193">
        <v>49</v>
      </c>
      <c r="AB27" s="194"/>
      <c r="AC27" s="195"/>
      <c r="AE27" s="215"/>
      <c r="AF27" s="216"/>
      <c r="AG27" s="216"/>
      <c r="AH27" s="216"/>
      <c r="AI27" s="217"/>
      <c r="AJ27" s="206"/>
      <c r="AK27" s="207"/>
      <c r="AL27" s="208"/>
      <c r="AM27" s="206"/>
      <c r="AN27" s="207"/>
      <c r="AO27" s="208"/>
      <c r="AP27" s="115"/>
      <c r="AQ27" s="115"/>
      <c r="AR27" s="211"/>
      <c r="AS27" s="211"/>
      <c r="AT27" s="211"/>
      <c r="AU27" s="211"/>
      <c r="AV27" s="254"/>
      <c r="AW27" s="254"/>
      <c r="AX27" s="254"/>
      <c r="AY27" s="254"/>
      <c r="AZ27" s="254"/>
      <c r="BA27" s="255"/>
      <c r="BB27" s="210"/>
      <c r="BC27" s="210"/>
      <c r="BD27" s="210"/>
      <c r="BE27" s="116"/>
    </row>
    <row r="28" spans="1:57" ht="18.75" customHeight="1">
      <c r="A28" s="111"/>
      <c r="B28" s="193">
        <v>4</v>
      </c>
      <c r="C28" s="195"/>
      <c r="D28" s="193">
        <v>36.5</v>
      </c>
      <c r="E28" s="198"/>
      <c r="F28" s="198"/>
      <c r="G28" s="199"/>
      <c r="H28" s="193">
        <v>3</v>
      </c>
      <c r="I28" s="198"/>
      <c r="J28" s="199"/>
      <c r="K28" s="193"/>
      <c r="L28" s="194"/>
      <c r="M28" s="194"/>
      <c r="N28" s="195"/>
      <c r="O28" s="193">
        <v>3</v>
      </c>
      <c r="P28" s="194"/>
      <c r="Q28" s="194"/>
      <c r="R28" s="193"/>
      <c r="S28" s="194"/>
      <c r="T28" s="195"/>
      <c r="U28" s="193"/>
      <c r="V28" s="194"/>
      <c r="W28" s="195"/>
      <c r="X28" s="193">
        <v>9.5</v>
      </c>
      <c r="Y28" s="194"/>
      <c r="Z28" s="195"/>
      <c r="AA28" s="193">
        <v>52</v>
      </c>
      <c r="AB28" s="194"/>
      <c r="AC28" s="195"/>
      <c r="AE28" s="212" t="s">
        <v>29</v>
      </c>
      <c r="AF28" s="213"/>
      <c r="AG28" s="213"/>
      <c r="AH28" s="213"/>
      <c r="AI28" s="214"/>
      <c r="AJ28" s="203">
        <v>15</v>
      </c>
      <c r="AK28" s="204"/>
      <c r="AL28" s="205"/>
      <c r="AM28" s="203">
        <v>9</v>
      </c>
      <c r="AN28" s="204"/>
      <c r="AO28" s="205"/>
      <c r="AP28" s="117"/>
      <c r="AQ28" s="117"/>
      <c r="AR28" s="200" t="s">
        <v>29</v>
      </c>
      <c r="AS28" s="200"/>
      <c r="AT28" s="200"/>
      <c r="AU28" s="200"/>
      <c r="AV28" s="202" t="s">
        <v>103</v>
      </c>
      <c r="AW28" s="202"/>
      <c r="AX28" s="202"/>
      <c r="AY28" s="202"/>
      <c r="AZ28" s="202"/>
      <c r="BA28" s="202"/>
      <c r="BB28" s="209">
        <v>15</v>
      </c>
      <c r="BC28" s="209"/>
      <c r="BD28" s="209"/>
      <c r="BE28" s="118"/>
    </row>
    <row r="29" spans="1:57" ht="18.75">
      <c r="A29" s="111"/>
      <c r="B29" s="193">
        <v>5</v>
      </c>
      <c r="C29" s="195"/>
      <c r="D29" s="193">
        <v>24</v>
      </c>
      <c r="E29" s="198"/>
      <c r="F29" s="198"/>
      <c r="G29" s="199"/>
      <c r="H29" s="193">
        <v>3</v>
      </c>
      <c r="I29" s="198"/>
      <c r="J29" s="199"/>
      <c r="K29" s="193">
        <v>3</v>
      </c>
      <c r="L29" s="194"/>
      <c r="M29" s="194"/>
      <c r="N29" s="195"/>
      <c r="O29" s="193">
        <v>2.5</v>
      </c>
      <c r="P29" s="194"/>
      <c r="Q29" s="194"/>
      <c r="R29" s="193">
        <v>9</v>
      </c>
      <c r="S29" s="194"/>
      <c r="T29" s="195"/>
      <c r="U29" s="193">
        <v>2</v>
      </c>
      <c r="V29" s="194"/>
      <c r="W29" s="195"/>
      <c r="X29" s="193">
        <v>3.5</v>
      </c>
      <c r="Y29" s="194"/>
      <c r="Z29" s="195"/>
      <c r="AA29" s="193">
        <v>47</v>
      </c>
      <c r="AB29" s="194"/>
      <c r="AC29" s="195"/>
      <c r="AE29" s="215"/>
      <c r="AF29" s="216"/>
      <c r="AG29" s="216"/>
      <c r="AH29" s="216"/>
      <c r="AI29" s="217"/>
      <c r="AJ29" s="206"/>
      <c r="AK29" s="207"/>
      <c r="AL29" s="208"/>
      <c r="AM29" s="206"/>
      <c r="AN29" s="207"/>
      <c r="AO29" s="208"/>
      <c r="AP29" s="117"/>
      <c r="AQ29" s="117"/>
      <c r="AR29" s="200"/>
      <c r="AS29" s="200"/>
      <c r="AT29" s="200"/>
      <c r="AU29" s="200"/>
      <c r="AV29" s="202"/>
      <c r="AW29" s="202"/>
      <c r="AX29" s="202"/>
      <c r="AY29" s="202"/>
      <c r="AZ29" s="202"/>
      <c r="BA29" s="202"/>
      <c r="BB29" s="209"/>
      <c r="BC29" s="209"/>
      <c r="BD29" s="209"/>
      <c r="BE29" s="118"/>
    </row>
    <row r="30" spans="2:56" ht="31.5" customHeight="1">
      <c r="B30" s="196" t="s">
        <v>42</v>
      </c>
      <c r="C30" s="197"/>
      <c r="D30" s="193">
        <v>96.5</v>
      </c>
      <c r="E30" s="198"/>
      <c r="F30" s="198"/>
      <c r="G30" s="199"/>
      <c r="H30" s="193">
        <v>9</v>
      </c>
      <c r="I30" s="198"/>
      <c r="J30" s="199"/>
      <c r="K30" s="193">
        <v>3</v>
      </c>
      <c r="L30" s="194"/>
      <c r="M30" s="194"/>
      <c r="N30" s="195"/>
      <c r="O30" s="193">
        <v>8.5</v>
      </c>
      <c r="P30" s="194"/>
      <c r="Q30" s="194"/>
      <c r="R30" s="193">
        <v>9</v>
      </c>
      <c r="S30" s="194"/>
      <c r="T30" s="195"/>
      <c r="U30" s="193">
        <v>2</v>
      </c>
      <c r="V30" s="194"/>
      <c r="W30" s="195"/>
      <c r="X30" s="193">
        <v>20</v>
      </c>
      <c r="Y30" s="194"/>
      <c r="Z30" s="195"/>
      <c r="AA30" s="193">
        <v>148</v>
      </c>
      <c r="AB30" s="194"/>
      <c r="AC30" s="195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</row>
  </sheetData>
  <sheetProtection/>
  <mergeCells count="100">
    <mergeCell ref="P11:AN11"/>
    <mergeCell ref="AO7:BD7"/>
    <mergeCell ref="P8:AN8"/>
    <mergeCell ref="AO4:BD5"/>
    <mergeCell ref="AO6:BD6"/>
    <mergeCell ref="P6:AN6"/>
    <mergeCell ref="P9:AN9"/>
    <mergeCell ref="AO11:BD11"/>
    <mergeCell ref="AO9:BD9"/>
    <mergeCell ref="AO10:BD10"/>
    <mergeCell ref="AO1:BE1"/>
    <mergeCell ref="A5:O5"/>
    <mergeCell ref="A4:O4"/>
    <mergeCell ref="A3:O3"/>
    <mergeCell ref="P2:AN2"/>
    <mergeCell ref="P4:AN4"/>
    <mergeCell ref="AO2:BD2"/>
    <mergeCell ref="AO3:BD3"/>
    <mergeCell ref="S14:V14"/>
    <mergeCell ref="B14:E14"/>
    <mergeCell ref="BB16:BE16"/>
    <mergeCell ref="A6:O6"/>
    <mergeCell ref="AC14:AE14"/>
    <mergeCell ref="AG14:AI14"/>
    <mergeCell ref="O14:R14"/>
    <mergeCell ref="A12:BE12"/>
    <mergeCell ref="AK14:AM14"/>
    <mergeCell ref="AO14:AR14"/>
    <mergeCell ref="A22:BE22"/>
    <mergeCell ref="AM28:AO29"/>
    <mergeCell ref="A19:I19"/>
    <mergeCell ref="A14:A15"/>
    <mergeCell ref="F14:I14"/>
    <mergeCell ref="K14:N14"/>
    <mergeCell ref="X14:AA14"/>
    <mergeCell ref="BB14:BE14"/>
    <mergeCell ref="AS14:AV14"/>
    <mergeCell ref="AW14:AZ14"/>
    <mergeCell ref="P7:AN7"/>
    <mergeCell ref="AO8:BD8"/>
    <mergeCell ref="U27:W27"/>
    <mergeCell ref="B24:C26"/>
    <mergeCell ref="D24:G26"/>
    <mergeCell ref="H24:J26"/>
    <mergeCell ref="K24:N26"/>
    <mergeCell ref="B20:AV20"/>
    <mergeCell ref="AV24:BA27"/>
    <mergeCell ref="B27:C27"/>
    <mergeCell ref="O24:Q26"/>
    <mergeCell ref="R24:T26"/>
    <mergeCell ref="R27:T27"/>
    <mergeCell ref="U24:W26"/>
    <mergeCell ref="X24:Z26"/>
    <mergeCell ref="X27:Z27"/>
    <mergeCell ref="AE24:AI25"/>
    <mergeCell ref="AJ24:AL25"/>
    <mergeCell ref="AM24:AO25"/>
    <mergeCell ref="AE26:AI27"/>
    <mergeCell ref="AJ26:AL27"/>
    <mergeCell ref="AA24:AC26"/>
    <mergeCell ref="AA27:AC27"/>
    <mergeCell ref="D27:G27"/>
    <mergeCell ref="R28:T28"/>
    <mergeCell ref="K27:N27"/>
    <mergeCell ref="O27:Q27"/>
    <mergeCell ref="H28:J28"/>
    <mergeCell ref="K28:N28"/>
    <mergeCell ref="K29:N29"/>
    <mergeCell ref="O29:Q29"/>
    <mergeCell ref="R29:T29"/>
    <mergeCell ref="AJ28:AL29"/>
    <mergeCell ref="U29:W29"/>
    <mergeCell ref="X29:Z29"/>
    <mergeCell ref="BB28:BD30"/>
    <mergeCell ref="BB24:BD27"/>
    <mergeCell ref="AR24:AU27"/>
    <mergeCell ref="B28:C28"/>
    <mergeCell ref="D28:G28"/>
    <mergeCell ref="U28:W28"/>
    <mergeCell ref="H27:J27"/>
    <mergeCell ref="AE28:AI29"/>
    <mergeCell ref="AA28:AC28"/>
    <mergeCell ref="AA29:AC29"/>
    <mergeCell ref="B29:C29"/>
    <mergeCell ref="AR28:AU30"/>
    <mergeCell ref="AV28:BA30"/>
    <mergeCell ref="AM26:AO27"/>
    <mergeCell ref="H29:J29"/>
    <mergeCell ref="X28:Z28"/>
    <mergeCell ref="O28:Q28"/>
    <mergeCell ref="D29:G29"/>
    <mergeCell ref="AA30:AC30"/>
    <mergeCell ref="O30:Q30"/>
    <mergeCell ref="R30:T30"/>
    <mergeCell ref="U30:W30"/>
    <mergeCell ref="X30:Z30"/>
    <mergeCell ref="B30:C30"/>
    <mergeCell ref="D30:G30"/>
    <mergeCell ref="H30:J30"/>
    <mergeCell ref="K30:N30"/>
  </mergeCells>
  <printOptions/>
  <pageMargins left="0.42" right="0.25" top="0.91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8"/>
  <sheetViews>
    <sheetView tabSelected="1" view="pageBreakPreview" zoomScale="70" zoomScaleNormal="70" zoomScaleSheetLayoutView="70" zoomScalePageLayoutView="0" workbookViewId="0" topLeftCell="A1">
      <pane ySplit="8" topLeftCell="BM121" activePane="bottomLeft" state="frozen"/>
      <selection pane="topLeft" activeCell="A1" sqref="A1"/>
      <selection pane="bottomLeft" activeCell="Q153" sqref="Q153:S153"/>
    </sheetView>
  </sheetViews>
  <sheetFormatPr defaultColWidth="9.00390625" defaultRowHeight="12.75"/>
  <cols>
    <col min="1" max="1" width="9.375" style="5" customWidth="1"/>
    <col min="2" max="2" width="64.00390625" style="5" customWidth="1"/>
    <col min="3" max="3" width="4.75390625" style="5" customWidth="1"/>
    <col min="4" max="5" width="6.75390625" style="5" customWidth="1"/>
    <col min="6" max="6" width="4.875" style="5" customWidth="1"/>
    <col min="7" max="7" width="6.625" style="5" customWidth="1"/>
    <col min="8" max="8" width="7.875" style="5" customWidth="1"/>
    <col min="9" max="9" width="7.125" style="5" bestFit="1" customWidth="1"/>
    <col min="10" max="10" width="5.875" style="5" bestFit="1" customWidth="1"/>
    <col min="11" max="11" width="6.75390625" style="5" customWidth="1"/>
    <col min="12" max="12" width="7.375" style="5" bestFit="1" customWidth="1"/>
    <col min="13" max="13" width="6.625" style="5" customWidth="1"/>
    <col min="14" max="14" width="7.75390625" style="42" customWidth="1"/>
    <col min="15" max="16" width="7.75390625" style="1" customWidth="1"/>
    <col min="17" max="17" width="9.75390625" style="42" customWidth="1"/>
    <col min="18" max="19" width="9.75390625" style="1" customWidth="1"/>
    <col min="20" max="20" width="7.25390625" style="42" customWidth="1"/>
    <col min="21" max="21" width="7.75390625" style="1" customWidth="1"/>
    <col min="22" max="22" width="6.00390625" style="43" customWidth="1"/>
    <col min="23" max="16384" width="9.125" style="5" customWidth="1"/>
  </cols>
  <sheetData>
    <row r="1" spans="1:22" s="6" customFormat="1" ht="23.25" customHeight="1">
      <c r="A1" s="298" t="s">
        <v>142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s="144" customFormat="1" ht="18.75" customHeight="1">
      <c r="A2" s="302" t="s">
        <v>3</v>
      </c>
      <c r="B2" s="292" t="s">
        <v>144</v>
      </c>
      <c r="C2" s="314" t="s">
        <v>6</v>
      </c>
      <c r="D2" s="315"/>
      <c r="E2" s="316"/>
      <c r="F2" s="317"/>
      <c r="G2" s="291" t="s">
        <v>145</v>
      </c>
      <c r="H2" s="292" t="s">
        <v>146</v>
      </c>
      <c r="I2" s="292"/>
      <c r="J2" s="292"/>
      <c r="K2" s="292"/>
      <c r="L2" s="292"/>
      <c r="M2" s="292"/>
      <c r="N2" s="304" t="s">
        <v>143</v>
      </c>
      <c r="O2" s="305"/>
      <c r="P2" s="305"/>
      <c r="Q2" s="305"/>
      <c r="R2" s="305"/>
      <c r="S2" s="305"/>
      <c r="T2" s="305"/>
      <c r="U2" s="305"/>
      <c r="V2" s="306"/>
    </row>
    <row r="3" spans="1:22" s="144" customFormat="1" ht="24.75" customHeight="1">
      <c r="A3" s="302"/>
      <c r="B3" s="292"/>
      <c r="C3" s="318"/>
      <c r="D3" s="319"/>
      <c r="E3" s="320"/>
      <c r="F3" s="321"/>
      <c r="G3" s="285"/>
      <c r="H3" s="290" t="s">
        <v>147</v>
      </c>
      <c r="I3" s="279" t="s">
        <v>148</v>
      </c>
      <c r="J3" s="279"/>
      <c r="K3" s="279"/>
      <c r="L3" s="279"/>
      <c r="M3" s="290" t="s">
        <v>149</v>
      </c>
      <c r="N3" s="307"/>
      <c r="O3" s="308"/>
      <c r="P3" s="308"/>
      <c r="Q3" s="308"/>
      <c r="R3" s="308"/>
      <c r="S3" s="308"/>
      <c r="T3" s="308"/>
      <c r="U3" s="308"/>
      <c r="V3" s="309"/>
    </row>
    <row r="4" spans="1:22" s="144" customFormat="1" ht="18" customHeight="1">
      <c r="A4" s="302"/>
      <c r="B4" s="292"/>
      <c r="C4" s="290" t="s">
        <v>150</v>
      </c>
      <c r="D4" s="290" t="s">
        <v>151</v>
      </c>
      <c r="E4" s="293" t="s">
        <v>152</v>
      </c>
      <c r="F4" s="294"/>
      <c r="G4" s="285"/>
      <c r="H4" s="290"/>
      <c r="I4" s="290" t="s">
        <v>153</v>
      </c>
      <c r="J4" s="295" t="s">
        <v>154</v>
      </c>
      <c r="K4" s="296"/>
      <c r="L4" s="297"/>
      <c r="M4" s="290"/>
      <c r="N4" s="279" t="s">
        <v>155</v>
      </c>
      <c r="O4" s="279"/>
      <c r="P4" s="279"/>
      <c r="Q4" s="279" t="s">
        <v>156</v>
      </c>
      <c r="R4" s="279"/>
      <c r="S4" s="279"/>
      <c r="T4" s="279" t="s">
        <v>157</v>
      </c>
      <c r="U4" s="279"/>
      <c r="V4" s="279"/>
    </row>
    <row r="5" spans="1:22" s="144" customFormat="1" ht="18">
      <c r="A5" s="302"/>
      <c r="B5" s="292"/>
      <c r="C5" s="290"/>
      <c r="D5" s="290"/>
      <c r="E5" s="282" t="s">
        <v>158</v>
      </c>
      <c r="F5" s="282" t="s">
        <v>159</v>
      </c>
      <c r="G5" s="285"/>
      <c r="H5" s="290"/>
      <c r="I5" s="290"/>
      <c r="J5" s="285" t="s">
        <v>160</v>
      </c>
      <c r="K5" s="288" t="s">
        <v>161</v>
      </c>
      <c r="L5" s="289" t="s">
        <v>162</v>
      </c>
      <c r="M5" s="290"/>
      <c r="N5" s="280"/>
      <c r="O5" s="280"/>
      <c r="P5" s="280"/>
      <c r="Q5" s="280"/>
      <c r="R5" s="280"/>
      <c r="S5" s="280"/>
      <c r="T5" s="280"/>
      <c r="U5" s="280"/>
      <c r="V5" s="281"/>
    </row>
    <row r="6" spans="1:22" s="144" customFormat="1" ht="19.5" customHeight="1">
      <c r="A6" s="302"/>
      <c r="B6" s="292"/>
      <c r="C6" s="290"/>
      <c r="D6" s="290"/>
      <c r="E6" s="283"/>
      <c r="F6" s="283"/>
      <c r="G6" s="285"/>
      <c r="H6" s="290"/>
      <c r="I6" s="290"/>
      <c r="J6" s="286"/>
      <c r="K6" s="286"/>
      <c r="L6" s="286"/>
      <c r="M6" s="290"/>
      <c r="N6" s="166">
        <v>7</v>
      </c>
      <c r="O6" s="166">
        <v>8</v>
      </c>
      <c r="P6" s="167">
        <v>8.9</v>
      </c>
      <c r="Q6" s="166">
        <v>10</v>
      </c>
      <c r="R6" s="166">
        <v>11</v>
      </c>
      <c r="S6" s="170">
        <v>12</v>
      </c>
      <c r="T6" s="166">
        <v>13</v>
      </c>
      <c r="U6" s="166">
        <v>14</v>
      </c>
      <c r="V6" s="166">
        <v>15</v>
      </c>
    </row>
    <row r="7" spans="1:22" s="144" customFormat="1" ht="42" customHeight="1" thickBot="1">
      <c r="A7" s="303"/>
      <c r="B7" s="301"/>
      <c r="C7" s="291"/>
      <c r="D7" s="291"/>
      <c r="E7" s="284"/>
      <c r="F7" s="284"/>
      <c r="G7" s="285"/>
      <c r="H7" s="291"/>
      <c r="I7" s="291"/>
      <c r="J7" s="287"/>
      <c r="K7" s="287"/>
      <c r="L7" s="287"/>
      <c r="M7" s="291"/>
      <c r="N7" s="145"/>
      <c r="O7" s="145"/>
      <c r="P7" s="145"/>
      <c r="Q7" s="145"/>
      <c r="R7" s="145"/>
      <c r="S7" s="145"/>
      <c r="T7" s="145"/>
      <c r="U7" s="145"/>
      <c r="V7" s="145"/>
    </row>
    <row r="8" spans="1:22" s="144" customFormat="1" ht="15.75">
      <c r="A8" s="146">
        <v>1</v>
      </c>
      <c r="B8" s="147" t="s">
        <v>163</v>
      </c>
      <c r="C8" s="148">
        <v>3</v>
      </c>
      <c r="D8" s="148">
        <v>4</v>
      </c>
      <c r="E8" s="168">
        <v>5</v>
      </c>
      <c r="F8" s="168">
        <v>6</v>
      </c>
      <c r="G8" s="148">
        <v>7</v>
      </c>
      <c r="H8" s="148">
        <v>8</v>
      </c>
      <c r="I8" s="148">
        <v>9</v>
      </c>
      <c r="J8" s="148">
        <v>10</v>
      </c>
      <c r="K8" s="148">
        <v>11</v>
      </c>
      <c r="L8" s="149">
        <v>12</v>
      </c>
      <c r="M8" s="148">
        <v>13</v>
      </c>
      <c r="N8" s="148">
        <v>20</v>
      </c>
      <c r="O8" s="148">
        <v>21</v>
      </c>
      <c r="P8" s="148">
        <v>22</v>
      </c>
      <c r="Q8" s="148">
        <v>23</v>
      </c>
      <c r="R8" s="148">
        <v>24</v>
      </c>
      <c r="S8" s="148">
        <v>25</v>
      </c>
      <c r="T8" s="148">
        <v>26</v>
      </c>
      <c r="U8" s="148">
        <v>27</v>
      </c>
      <c r="V8" s="148">
        <v>28</v>
      </c>
    </row>
    <row r="9" spans="1:22" s="144" customFormat="1" ht="15.75">
      <c r="A9" s="310" t="s">
        <v>263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1"/>
    </row>
    <row r="10" spans="1:22" s="144" customFormat="1" ht="15.75">
      <c r="A10" s="312" t="s">
        <v>164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3"/>
    </row>
    <row r="11" spans="1:22" ht="15.75" customHeight="1">
      <c r="A11" s="171" t="s">
        <v>169</v>
      </c>
      <c r="B11" s="169" t="s">
        <v>265</v>
      </c>
      <c r="C11" s="150"/>
      <c r="D11" s="150"/>
      <c r="E11" s="150"/>
      <c r="F11" s="8"/>
      <c r="G11" s="8">
        <v>5</v>
      </c>
      <c r="H11" s="142">
        <v>150</v>
      </c>
      <c r="I11" s="8"/>
      <c r="J11" s="8"/>
      <c r="K11" s="8"/>
      <c r="L11" s="8"/>
      <c r="M11" s="17"/>
      <c r="N11" s="36"/>
      <c r="O11" s="154"/>
      <c r="P11" s="17"/>
      <c r="Q11" s="36"/>
      <c r="R11" s="154"/>
      <c r="S11" s="17"/>
      <c r="T11" s="45"/>
      <c r="U11" s="17"/>
      <c r="V11" s="62"/>
    </row>
    <row r="12" spans="1:22" ht="15.75" customHeight="1">
      <c r="A12" s="171"/>
      <c r="B12" s="169" t="s">
        <v>33</v>
      </c>
      <c r="C12" s="150"/>
      <c r="D12" s="150"/>
      <c r="E12" s="150"/>
      <c r="F12" s="8"/>
      <c r="G12" s="8">
        <v>2</v>
      </c>
      <c r="H12" s="142">
        <v>60</v>
      </c>
      <c r="I12" s="8"/>
      <c r="J12" s="8"/>
      <c r="K12" s="8"/>
      <c r="L12" s="8"/>
      <c r="M12" s="17"/>
      <c r="N12" s="36"/>
      <c r="O12" s="154"/>
      <c r="P12" s="17"/>
      <c r="Q12" s="36"/>
      <c r="R12" s="154"/>
      <c r="S12" s="17"/>
      <c r="T12" s="45"/>
      <c r="U12" s="17"/>
      <c r="V12" s="62"/>
    </row>
    <row r="13" spans="1:22" ht="15.75" customHeight="1">
      <c r="A13" s="171"/>
      <c r="B13" s="169" t="s">
        <v>34</v>
      </c>
      <c r="C13" s="150"/>
      <c r="D13" s="150"/>
      <c r="E13" s="150"/>
      <c r="F13" s="8"/>
      <c r="G13" s="8">
        <v>1.5</v>
      </c>
      <c r="H13" s="142">
        <v>45</v>
      </c>
      <c r="I13" s="8" t="s">
        <v>264</v>
      </c>
      <c r="J13" s="8"/>
      <c r="K13" s="8"/>
      <c r="L13" s="8" t="s">
        <v>264</v>
      </c>
      <c r="M13" s="17">
        <v>39</v>
      </c>
      <c r="N13" s="36"/>
      <c r="O13" s="154"/>
      <c r="P13" s="17"/>
      <c r="Q13" s="36"/>
      <c r="R13" s="154"/>
      <c r="S13" s="17"/>
      <c r="T13" s="45"/>
      <c r="U13" s="17" t="s">
        <v>264</v>
      </c>
      <c r="V13" s="62"/>
    </row>
    <row r="14" spans="1:22" ht="15.75" customHeight="1" thickBot="1">
      <c r="A14" s="171"/>
      <c r="B14" s="169" t="s">
        <v>34</v>
      </c>
      <c r="C14" s="150"/>
      <c r="D14" s="150">
        <v>15</v>
      </c>
      <c r="E14" s="150"/>
      <c r="F14" s="8"/>
      <c r="G14" s="8">
        <v>1.5</v>
      </c>
      <c r="H14" s="142">
        <v>45</v>
      </c>
      <c r="I14" s="8" t="s">
        <v>264</v>
      </c>
      <c r="J14" s="8"/>
      <c r="K14" s="8"/>
      <c r="L14" s="8" t="s">
        <v>264</v>
      </c>
      <c r="M14" s="17">
        <v>39</v>
      </c>
      <c r="N14" s="36"/>
      <c r="O14" s="154"/>
      <c r="P14" s="17"/>
      <c r="Q14" s="36"/>
      <c r="R14" s="154"/>
      <c r="S14" s="17"/>
      <c r="T14" s="45"/>
      <c r="U14" s="17"/>
      <c r="V14" s="62" t="s">
        <v>264</v>
      </c>
    </row>
    <row r="15" spans="1:22" ht="20.25" customHeight="1">
      <c r="A15" s="172" t="s">
        <v>170</v>
      </c>
      <c r="B15" s="134" t="s">
        <v>134</v>
      </c>
      <c r="C15" s="133" t="s">
        <v>133</v>
      </c>
      <c r="D15" s="135"/>
      <c r="E15" s="135"/>
      <c r="F15" s="7"/>
      <c r="G15" s="7">
        <v>3</v>
      </c>
      <c r="H15" s="183">
        <v>90</v>
      </c>
      <c r="I15" s="7"/>
      <c r="J15" s="7"/>
      <c r="K15" s="7"/>
      <c r="L15" s="7"/>
      <c r="M15" s="16"/>
      <c r="N15" s="31"/>
      <c r="O15" s="151"/>
      <c r="P15" s="16"/>
      <c r="Q15" s="31"/>
      <c r="R15" s="151"/>
      <c r="S15" s="16"/>
      <c r="T15" s="29"/>
      <c r="U15" s="16"/>
      <c r="V15" s="30"/>
    </row>
    <row r="16" spans="1:22" ht="22.5" customHeight="1" thickBot="1">
      <c r="A16" s="172" t="s">
        <v>171</v>
      </c>
      <c r="B16" s="134" t="s">
        <v>135</v>
      </c>
      <c r="C16" s="136"/>
      <c r="D16" s="136" t="s">
        <v>136</v>
      </c>
      <c r="E16" s="136"/>
      <c r="F16" s="7"/>
      <c r="G16" s="7">
        <v>3</v>
      </c>
      <c r="H16" s="183">
        <v>90</v>
      </c>
      <c r="I16" s="7"/>
      <c r="J16" s="7"/>
      <c r="K16" s="7"/>
      <c r="L16" s="7"/>
      <c r="M16" s="16"/>
      <c r="N16" s="31"/>
      <c r="O16" s="151"/>
      <c r="P16" s="16"/>
      <c r="Q16" s="31"/>
      <c r="R16" s="151"/>
      <c r="S16" s="16"/>
      <c r="T16" s="29"/>
      <c r="U16" s="16"/>
      <c r="V16" s="30"/>
    </row>
    <row r="17" spans="1:22" s="10" customFormat="1" ht="36" customHeight="1">
      <c r="A17" s="172" t="s">
        <v>172</v>
      </c>
      <c r="B17" s="134" t="s">
        <v>137</v>
      </c>
      <c r="C17" s="133" t="s">
        <v>133</v>
      </c>
      <c r="D17" s="137"/>
      <c r="E17" s="137"/>
      <c r="F17" s="7"/>
      <c r="G17" s="7">
        <v>3</v>
      </c>
      <c r="H17" s="183">
        <v>90</v>
      </c>
      <c r="I17" s="7"/>
      <c r="J17" s="7"/>
      <c r="K17" s="7"/>
      <c r="L17" s="7"/>
      <c r="M17" s="16"/>
      <c r="N17" s="29"/>
      <c r="O17" s="151"/>
      <c r="P17" s="16"/>
      <c r="Q17" s="31"/>
      <c r="R17" s="151"/>
      <c r="S17" s="16"/>
      <c r="T17" s="29"/>
      <c r="U17" s="16"/>
      <c r="V17" s="30"/>
    </row>
    <row r="18" spans="1:22" ht="15.75" customHeight="1">
      <c r="A18" s="172" t="s">
        <v>173</v>
      </c>
      <c r="B18" s="22" t="s">
        <v>138</v>
      </c>
      <c r="C18" s="7"/>
      <c r="D18" s="7"/>
      <c r="E18" s="7"/>
      <c r="F18" s="7"/>
      <c r="G18" s="178">
        <f>G19+G20</f>
        <v>4.5</v>
      </c>
      <c r="H18" s="7">
        <f>G18*30</f>
        <v>135</v>
      </c>
      <c r="I18" s="7"/>
      <c r="J18" s="7"/>
      <c r="K18" s="7"/>
      <c r="L18" s="7"/>
      <c r="M18" s="16"/>
      <c r="N18" s="31"/>
      <c r="O18" s="151"/>
      <c r="P18" s="16"/>
      <c r="Q18" s="31"/>
      <c r="R18" s="151"/>
      <c r="S18" s="16"/>
      <c r="T18" s="29"/>
      <c r="U18" s="16"/>
      <c r="V18" s="30"/>
    </row>
    <row r="19" spans="1:22" ht="15.75" customHeight="1">
      <c r="A19" s="8"/>
      <c r="B19" s="79" t="s">
        <v>33</v>
      </c>
      <c r="C19" s="7"/>
      <c r="D19" s="7"/>
      <c r="E19" s="7"/>
      <c r="F19" s="7"/>
      <c r="G19" s="178">
        <v>3</v>
      </c>
      <c r="H19" s="7">
        <f>G19*30</f>
        <v>90</v>
      </c>
      <c r="I19" s="7"/>
      <c r="J19" s="7"/>
      <c r="K19" s="7"/>
      <c r="L19" s="7"/>
      <c r="M19" s="16"/>
      <c r="N19" s="31"/>
      <c r="O19" s="151"/>
      <c r="P19" s="16"/>
      <c r="Q19" s="31"/>
      <c r="R19" s="151"/>
      <c r="S19" s="16"/>
      <c r="T19" s="29"/>
      <c r="U19" s="16"/>
      <c r="V19" s="30"/>
    </row>
    <row r="20" spans="1:22" ht="15.75" customHeight="1" thickBot="1">
      <c r="A20" s="172" t="s">
        <v>174</v>
      </c>
      <c r="B20" s="79" t="s">
        <v>34</v>
      </c>
      <c r="C20" s="7">
        <v>7</v>
      </c>
      <c r="D20" s="7"/>
      <c r="E20" s="7"/>
      <c r="F20" s="7"/>
      <c r="G20" s="179">
        <v>1.5</v>
      </c>
      <c r="H20" s="7">
        <f>G20*30</f>
        <v>45</v>
      </c>
      <c r="I20" s="131">
        <v>6</v>
      </c>
      <c r="J20" s="131" t="s">
        <v>132</v>
      </c>
      <c r="K20" s="131"/>
      <c r="L20" s="131"/>
      <c r="M20" s="127">
        <f>H20-I20</f>
        <v>39</v>
      </c>
      <c r="N20" s="132" t="s">
        <v>132</v>
      </c>
      <c r="O20" s="161"/>
      <c r="P20" s="16"/>
      <c r="Q20" s="31"/>
      <c r="R20" s="151"/>
      <c r="S20" s="16"/>
      <c r="T20" s="29"/>
      <c r="U20" s="16"/>
      <c r="V20" s="30"/>
    </row>
    <row r="21" spans="1:22" ht="15.75" customHeight="1" thickBot="1">
      <c r="A21" s="299" t="s">
        <v>4</v>
      </c>
      <c r="B21" s="300"/>
      <c r="C21" s="12"/>
      <c r="D21" s="12"/>
      <c r="E21" s="12"/>
      <c r="F21" s="12"/>
      <c r="G21" s="12">
        <f>SUM(G12:G18)</f>
        <v>18.5</v>
      </c>
      <c r="H21" s="12">
        <f>SUM(H11:H18)</f>
        <v>705</v>
      </c>
      <c r="I21" s="7">
        <v>18</v>
      </c>
      <c r="J21" s="131" t="s">
        <v>132</v>
      </c>
      <c r="K21" s="7"/>
      <c r="L21" s="7"/>
      <c r="M21" s="16"/>
      <c r="N21" s="132" t="s">
        <v>132</v>
      </c>
      <c r="O21" s="151"/>
      <c r="P21" s="16"/>
      <c r="Q21" s="31"/>
      <c r="R21" s="151"/>
      <c r="S21" s="16"/>
      <c r="T21" s="29"/>
      <c r="U21" s="17" t="s">
        <v>264</v>
      </c>
      <c r="V21" s="17" t="s">
        <v>264</v>
      </c>
    </row>
    <row r="22" spans="1:22" s="144" customFormat="1" ht="15.75">
      <c r="A22" s="312" t="s">
        <v>81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3"/>
    </row>
    <row r="23" spans="1:22" ht="15.75" customHeight="1">
      <c r="A23" s="83" t="s">
        <v>175</v>
      </c>
      <c r="B23" s="22" t="s">
        <v>51</v>
      </c>
      <c r="C23" s="13"/>
      <c r="D23" s="13"/>
      <c r="E23" s="13"/>
      <c r="F23" s="13"/>
      <c r="G23" s="7">
        <f aca="true" t="shared" si="0" ref="G23:G46">H23/30</f>
        <v>9</v>
      </c>
      <c r="H23" s="142">
        <f>SUM(H24:H25)</f>
        <v>270</v>
      </c>
      <c r="I23" s="7"/>
      <c r="J23" s="14"/>
      <c r="K23" s="15"/>
      <c r="L23" s="15"/>
      <c r="M23" s="16"/>
      <c r="N23" s="34"/>
      <c r="O23" s="152"/>
      <c r="P23" s="19"/>
      <c r="Q23" s="34"/>
      <c r="R23" s="152"/>
      <c r="S23" s="19"/>
      <c r="T23" s="37"/>
      <c r="U23" s="19"/>
      <c r="V23" s="35"/>
    </row>
    <row r="24" spans="1:22" ht="15.75" customHeight="1">
      <c r="A24" s="31"/>
      <c r="B24" s="25" t="s">
        <v>33</v>
      </c>
      <c r="C24" s="13"/>
      <c r="D24" s="13"/>
      <c r="E24" s="13"/>
      <c r="F24" s="13"/>
      <c r="G24" s="8">
        <f t="shared" si="0"/>
        <v>5</v>
      </c>
      <c r="H24" s="23">
        <v>150</v>
      </c>
      <c r="I24" s="7"/>
      <c r="J24" s="14"/>
      <c r="K24" s="15"/>
      <c r="L24" s="15"/>
      <c r="M24" s="16"/>
      <c r="N24" s="34"/>
      <c r="O24" s="152"/>
      <c r="P24" s="19"/>
      <c r="Q24" s="34"/>
      <c r="R24" s="152"/>
      <c r="S24" s="19"/>
      <c r="T24" s="37"/>
      <c r="U24" s="19"/>
      <c r="V24" s="35"/>
    </row>
    <row r="25" spans="1:22" ht="15.75" customHeight="1">
      <c r="A25" s="31" t="s">
        <v>176</v>
      </c>
      <c r="B25" s="25" t="s">
        <v>34</v>
      </c>
      <c r="C25" s="15"/>
      <c r="D25" s="15">
        <v>7</v>
      </c>
      <c r="E25" s="15"/>
      <c r="F25" s="13"/>
      <c r="G25" s="8">
        <f t="shared" si="0"/>
        <v>4</v>
      </c>
      <c r="H25" s="14">
        <v>120</v>
      </c>
      <c r="I25" s="20">
        <f>SUM(J25:L25)</f>
        <v>6</v>
      </c>
      <c r="J25" s="14">
        <v>4</v>
      </c>
      <c r="K25" s="15"/>
      <c r="L25" s="15">
        <v>2</v>
      </c>
      <c r="M25" s="16">
        <f>H25-I25</f>
        <v>114</v>
      </c>
      <c r="N25" s="34">
        <v>6</v>
      </c>
      <c r="O25" s="152"/>
      <c r="P25" s="19"/>
      <c r="Q25" s="34"/>
      <c r="R25" s="152"/>
      <c r="S25" s="19"/>
      <c r="T25" s="37"/>
      <c r="U25" s="19"/>
      <c r="V25" s="35"/>
    </row>
    <row r="26" spans="1:22" ht="15.75" customHeight="1">
      <c r="A26" s="173" t="s">
        <v>177</v>
      </c>
      <c r="B26" s="51" t="s">
        <v>58</v>
      </c>
      <c r="C26" s="15"/>
      <c r="D26" s="13"/>
      <c r="E26" s="13"/>
      <c r="F26" s="13"/>
      <c r="G26" s="7">
        <f t="shared" si="0"/>
        <v>3.5</v>
      </c>
      <c r="H26" s="142">
        <f>SUM(H27:H28)</f>
        <v>105</v>
      </c>
      <c r="I26" s="7"/>
      <c r="J26" s="15"/>
      <c r="K26" s="15"/>
      <c r="L26" s="15"/>
      <c r="M26" s="16"/>
      <c r="N26" s="34"/>
      <c r="O26" s="152"/>
      <c r="P26" s="19"/>
      <c r="Q26" s="34"/>
      <c r="R26" s="152"/>
      <c r="S26" s="19"/>
      <c r="T26" s="37"/>
      <c r="U26" s="19"/>
      <c r="V26" s="35"/>
    </row>
    <row r="27" spans="1:22" ht="15.75" customHeight="1">
      <c r="A27" s="39"/>
      <c r="B27" s="25" t="s">
        <v>33</v>
      </c>
      <c r="C27" s="49"/>
      <c r="D27" s="50"/>
      <c r="E27" s="50"/>
      <c r="F27" s="50"/>
      <c r="G27" s="7">
        <f t="shared" si="0"/>
        <v>1</v>
      </c>
      <c r="H27" s="23">
        <v>30</v>
      </c>
      <c r="I27" s="7"/>
      <c r="J27" s="15"/>
      <c r="K27" s="15"/>
      <c r="L27" s="15"/>
      <c r="M27" s="16"/>
      <c r="N27" s="34"/>
      <c r="O27" s="152"/>
      <c r="P27" s="19"/>
      <c r="Q27" s="34"/>
      <c r="R27" s="152"/>
      <c r="S27" s="19"/>
      <c r="T27" s="37"/>
      <c r="U27" s="19"/>
      <c r="V27" s="35"/>
    </row>
    <row r="28" spans="1:22" ht="15.75" customHeight="1">
      <c r="A28" s="39" t="s">
        <v>233</v>
      </c>
      <c r="B28" s="25" t="s">
        <v>34</v>
      </c>
      <c r="C28" s="49"/>
      <c r="D28" s="49">
        <v>10</v>
      </c>
      <c r="E28" s="49"/>
      <c r="F28" s="50"/>
      <c r="G28" s="11">
        <f t="shared" si="0"/>
        <v>2.5</v>
      </c>
      <c r="H28" s="14">
        <v>75</v>
      </c>
      <c r="I28" s="20">
        <f>SUM(J28:L28)</f>
        <v>6</v>
      </c>
      <c r="J28" s="14">
        <v>4</v>
      </c>
      <c r="K28" s="15"/>
      <c r="L28" s="15">
        <v>2</v>
      </c>
      <c r="M28" s="16">
        <f>H28-I28</f>
        <v>69</v>
      </c>
      <c r="N28" s="54"/>
      <c r="O28" s="157"/>
      <c r="P28" s="55"/>
      <c r="Q28" s="34">
        <v>6</v>
      </c>
      <c r="R28" s="152"/>
      <c r="S28" s="19"/>
      <c r="T28" s="37"/>
      <c r="U28" s="19"/>
      <c r="V28" s="35"/>
    </row>
    <row r="29" spans="1:22" ht="15.75" customHeight="1">
      <c r="A29" s="173" t="s">
        <v>178</v>
      </c>
      <c r="B29" s="22" t="s">
        <v>35</v>
      </c>
      <c r="C29" s="13"/>
      <c r="D29" s="13"/>
      <c r="E29" s="13"/>
      <c r="F29" s="13"/>
      <c r="G29" s="7">
        <f t="shared" si="0"/>
        <v>5</v>
      </c>
      <c r="H29" s="142">
        <f>SUM(H30:H31)</f>
        <v>150</v>
      </c>
      <c r="I29" s="7"/>
      <c r="J29" s="14"/>
      <c r="K29" s="15"/>
      <c r="L29" s="15"/>
      <c r="M29" s="16"/>
      <c r="N29" s="34"/>
      <c r="O29" s="152"/>
      <c r="P29" s="19"/>
      <c r="Q29" s="34"/>
      <c r="R29" s="152"/>
      <c r="S29" s="19"/>
      <c r="T29" s="37"/>
      <c r="U29" s="19"/>
      <c r="V29" s="35"/>
    </row>
    <row r="30" spans="1:22" ht="15.75" customHeight="1">
      <c r="A30" s="39"/>
      <c r="B30" s="25" t="s">
        <v>33</v>
      </c>
      <c r="C30" s="13"/>
      <c r="D30" s="13"/>
      <c r="E30" s="13"/>
      <c r="F30" s="13"/>
      <c r="G30" s="7">
        <f t="shared" si="0"/>
        <v>1</v>
      </c>
      <c r="H30" s="23">
        <v>30</v>
      </c>
      <c r="I30" s="7"/>
      <c r="J30" s="14"/>
      <c r="K30" s="15"/>
      <c r="L30" s="15"/>
      <c r="M30" s="16"/>
      <c r="N30" s="34"/>
      <c r="O30" s="152"/>
      <c r="P30" s="19"/>
      <c r="Q30" s="34"/>
      <c r="R30" s="152"/>
      <c r="S30" s="19"/>
      <c r="T30" s="37"/>
      <c r="U30" s="19"/>
      <c r="V30" s="35"/>
    </row>
    <row r="31" spans="1:22" ht="15.75" customHeight="1">
      <c r="A31" s="39" t="s">
        <v>179</v>
      </c>
      <c r="B31" s="25" t="s">
        <v>34</v>
      </c>
      <c r="C31" s="15"/>
      <c r="D31" s="15">
        <v>7</v>
      </c>
      <c r="E31" s="15"/>
      <c r="F31" s="13"/>
      <c r="G31" s="7">
        <f t="shared" si="0"/>
        <v>4</v>
      </c>
      <c r="H31" s="14">
        <v>120</v>
      </c>
      <c r="I31" s="20">
        <f>SUM(J31:L31)</f>
        <v>6</v>
      </c>
      <c r="J31" s="14">
        <v>4</v>
      </c>
      <c r="K31" s="15">
        <v>2</v>
      </c>
      <c r="L31" s="15"/>
      <c r="M31" s="16">
        <f>H31-I31</f>
        <v>114</v>
      </c>
      <c r="N31" s="34">
        <v>6</v>
      </c>
      <c r="O31" s="152"/>
      <c r="P31" s="19"/>
      <c r="Q31" s="34"/>
      <c r="R31" s="152"/>
      <c r="S31" s="19"/>
      <c r="T31" s="37"/>
      <c r="U31" s="19"/>
      <c r="V31" s="35"/>
    </row>
    <row r="32" spans="1:22" ht="15.75" customHeight="1">
      <c r="A32" s="173" t="s">
        <v>180</v>
      </c>
      <c r="B32" s="22" t="s">
        <v>52</v>
      </c>
      <c r="C32" s="15"/>
      <c r="D32" s="13"/>
      <c r="E32" s="13"/>
      <c r="F32" s="13"/>
      <c r="G32" s="7">
        <f t="shared" si="0"/>
        <v>4.5</v>
      </c>
      <c r="H32" s="142">
        <f>SUM(H33:H34)</f>
        <v>135</v>
      </c>
      <c r="I32" s="20"/>
      <c r="J32" s="14"/>
      <c r="K32" s="15"/>
      <c r="L32" s="15"/>
      <c r="M32" s="16"/>
      <c r="N32" s="34"/>
      <c r="O32" s="152"/>
      <c r="P32" s="19"/>
      <c r="Q32" s="34"/>
      <c r="R32" s="152"/>
      <c r="S32" s="19"/>
      <c r="T32" s="37"/>
      <c r="U32" s="19"/>
      <c r="V32" s="35"/>
    </row>
    <row r="33" spans="1:22" ht="15.75" customHeight="1">
      <c r="A33" s="31"/>
      <c r="B33" s="25" t="s">
        <v>33</v>
      </c>
      <c r="C33" s="15"/>
      <c r="D33" s="13"/>
      <c r="E33" s="13"/>
      <c r="F33" s="13"/>
      <c r="G33" s="8">
        <f t="shared" si="0"/>
        <v>2</v>
      </c>
      <c r="H33" s="23">
        <v>60</v>
      </c>
      <c r="I33" s="20"/>
      <c r="J33" s="14"/>
      <c r="K33" s="15"/>
      <c r="L33" s="15"/>
      <c r="M33" s="16"/>
      <c r="N33" s="34"/>
      <c r="O33" s="152"/>
      <c r="P33" s="19"/>
      <c r="Q33" s="34"/>
      <c r="R33" s="152"/>
      <c r="S33" s="19"/>
      <c r="T33" s="37"/>
      <c r="U33" s="19"/>
      <c r="V33" s="35"/>
    </row>
    <row r="34" spans="1:22" ht="15.75" customHeight="1">
      <c r="A34" s="174" t="s">
        <v>181</v>
      </c>
      <c r="B34" s="25" t="s">
        <v>34</v>
      </c>
      <c r="C34" s="15">
        <v>9</v>
      </c>
      <c r="D34" s="13"/>
      <c r="E34" s="13"/>
      <c r="F34" s="13"/>
      <c r="G34" s="8">
        <f t="shared" si="0"/>
        <v>2.5</v>
      </c>
      <c r="H34" s="14">
        <v>75</v>
      </c>
      <c r="I34" s="20">
        <f>SUM(J34:L34)</f>
        <v>6</v>
      </c>
      <c r="J34" s="14">
        <v>4</v>
      </c>
      <c r="K34" s="15"/>
      <c r="L34" s="15">
        <v>2</v>
      </c>
      <c r="M34" s="16">
        <f>H34-I34</f>
        <v>69</v>
      </c>
      <c r="N34" s="34"/>
      <c r="O34" s="152"/>
      <c r="P34" s="19">
        <v>6</v>
      </c>
      <c r="Q34" s="34"/>
      <c r="R34" s="152"/>
      <c r="S34" s="19"/>
      <c r="T34" s="37"/>
      <c r="U34" s="19"/>
      <c r="V34" s="35"/>
    </row>
    <row r="35" spans="1:22" ht="15.75" customHeight="1">
      <c r="A35" s="173" t="s">
        <v>182</v>
      </c>
      <c r="B35" s="22" t="s">
        <v>53</v>
      </c>
      <c r="C35" s="15"/>
      <c r="D35" s="13"/>
      <c r="E35" s="13"/>
      <c r="F35" s="13"/>
      <c r="G35" s="8">
        <f t="shared" si="0"/>
        <v>4.5</v>
      </c>
      <c r="H35" s="142">
        <f>SUM(H36:H37)</f>
        <v>135</v>
      </c>
      <c r="I35" s="20"/>
      <c r="J35" s="14"/>
      <c r="K35" s="15"/>
      <c r="L35" s="15"/>
      <c r="M35" s="16"/>
      <c r="N35" s="34"/>
      <c r="O35" s="152"/>
      <c r="P35" s="19"/>
      <c r="Q35" s="34"/>
      <c r="R35" s="152"/>
      <c r="S35" s="19"/>
      <c r="T35" s="37"/>
      <c r="U35" s="19"/>
      <c r="V35" s="35"/>
    </row>
    <row r="36" spans="1:22" ht="15.75" customHeight="1">
      <c r="A36" s="31"/>
      <c r="B36" s="25" t="s">
        <v>33</v>
      </c>
      <c r="C36" s="15"/>
      <c r="D36" s="13"/>
      <c r="E36" s="13"/>
      <c r="F36" s="13"/>
      <c r="G36" s="8">
        <f t="shared" si="0"/>
        <v>1</v>
      </c>
      <c r="H36" s="23">
        <v>30</v>
      </c>
      <c r="I36" s="20"/>
      <c r="J36" s="14"/>
      <c r="K36" s="15"/>
      <c r="L36" s="15"/>
      <c r="M36" s="16"/>
      <c r="N36" s="34"/>
      <c r="O36" s="152"/>
      <c r="P36" s="19"/>
      <c r="Q36" s="34"/>
      <c r="R36" s="152"/>
      <c r="S36" s="19"/>
      <c r="T36" s="37"/>
      <c r="U36" s="19"/>
      <c r="V36" s="35"/>
    </row>
    <row r="37" spans="1:22" ht="15.75" customHeight="1">
      <c r="A37" s="173" t="s">
        <v>183</v>
      </c>
      <c r="B37" s="25" t="s">
        <v>34</v>
      </c>
      <c r="C37" s="15"/>
      <c r="D37" s="15">
        <v>9</v>
      </c>
      <c r="E37" s="15"/>
      <c r="F37" s="13"/>
      <c r="G37" s="8">
        <f t="shared" si="0"/>
        <v>3.5</v>
      </c>
      <c r="H37" s="14">
        <v>105</v>
      </c>
      <c r="I37" s="20">
        <f>SUM(J37:L37)</f>
        <v>6</v>
      </c>
      <c r="J37" s="14">
        <v>6</v>
      </c>
      <c r="K37" s="15"/>
      <c r="L37" s="15"/>
      <c r="M37" s="16">
        <f>H37-I37</f>
        <v>99</v>
      </c>
      <c r="N37" s="34"/>
      <c r="O37" s="152"/>
      <c r="P37" s="19">
        <v>6</v>
      </c>
      <c r="Q37" s="34"/>
      <c r="R37" s="152"/>
      <c r="S37" s="19"/>
      <c r="T37" s="37"/>
      <c r="U37" s="19"/>
      <c r="V37" s="35"/>
    </row>
    <row r="38" spans="1:22" ht="15.75" customHeight="1">
      <c r="A38" s="173" t="s">
        <v>184</v>
      </c>
      <c r="B38" s="22" t="s">
        <v>54</v>
      </c>
      <c r="C38" s="15"/>
      <c r="D38" s="13"/>
      <c r="E38" s="13"/>
      <c r="F38" s="13"/>
      <c r="G38" s="8">
        <f t="shared" si="0"/>
        <v>15</v>
      </c>
      <c r="H38" s="142">
        <f>SUM(H39:H40)</f>
        <v>450</v>
      </c>
      <c r="I38" s="124"/>
      <c r="J38" s="125"/>
      <c r="K38" s="126"/>
      <c r="L38" s="126"/>
      <c r="M38" s="127"/>
      <c r="N38" s="128"/>
      <c r="O38" s="162"/>
      <c r="P38" s="129"/>
      <c r="Q38" s="34"/>
      <c r="R38" s="152"/>
      <c r="S38" s="19"/>
      <c r="T38" s="37"/>
      <c r="U38" s="19"/>
      <c r="V38" s="35"/>
    </row>
    <row r="39" spans="1:22" ht="15.75" customHeight="1">
      <c r="A39" s="173"/>
      <c r="B39" s="25" t="s">
        <v>33</v>
      </c>
      <c r="C39" s="15"/>
      <c r="D39" s="13"/>
      <c r="E39" s="13"/>
      <c r="F39" s="13"/>
      <c r="G39" s="8">
        <f t="shared" si="0"/>
        <v>9</v>
      </c>
      <c r="H39" s="23">
        <v>270</v>
      </c>
      <c r="I39" s="124"/>
      <c r="J39" s="125"/>
      <c r="K39" s="126"/>
      <c r="L39" s="126"/>
      <c r="M39" s="127"/>
      <c r="N39" s="128"/>
      <c r="O39" s="162"/>
      <c r="P39" s="129"/>
      <c r="Q39" s="34"/>
      <c r="R39" s="152"/>
      <c r="S39" s="19"/>
      <c r="T39" s="37"/>
      <c r="U39" s="19"/>
      <c r="V39" s="35"/>
    </row>
    <row r="40" spans="1:22" ht="15.75" customHeight="1">
      <c r="A40" s="173" t="s">
        <v>185</v>
      </c>
      <c r="B40" s="25" t="s">
        <v>34</v>
      </c>
      <c r="C40" s="15">
        <v>7</v>
      </c>
      <c r="D40" s="15"/>
      <c r="E40" s="15"/>
      <c r="F40" s="13"/>
      <c r="G40" s="8">
        <f t="shared" si="0"/>
        <v>6</v>
      </c>
      <c r="H40" s="14">
        <v>180</v>
      </c>
      <c r="I40" s="124">
        <f>SUM(J40:L40)</f>
        <v>12</v>
      </c>
      <c r="J40" s="125">
        <v>8</v>
      </c>
      <c r="K40" s="126"/>
      <c r="L40" s="126">
        <v>4</v>
      </c>
      <c r="M40" s="127">
        <f>H40-I40</f>
        <v>168</v>
      </c>
      <c r="N40" s="130" t="s">
        <v>128</v>
      </c>
      <c r="O40" s="163"/>
      <c r="P40" s="129"/>
      <c r="Q40" s="34"/>
      <c r="R40" s="152"/>
      <c r="S40" s="19"/>
      <c r="T40" s="37"/>
      <c r="U40" s="19"/>
      <c r="V40" s="35"/>
    </row>
    <row r="41" spans="1:22" ht="15.75" customHeight="1">
      <c r="A41" s="173" t="s">
        <v>186</v>
      </c>
      <c r="B41" s="22" t="s">
        <v>57</v>
      </c>
      <c r="C41" s="15"/>
      <c r="D41" s="13"/>
      <c r="E41" s="13"/>
      <c r="F41" s="13"/>
      <c r="G41" s="8">
        <f t="shared" si="0"/>
        <v>4.5</v>
      </c>
      <c r="H41" s="142">
        <f>SUM(H42:H43)</f>
        <v>135</v>
      </c>
      <c r="I41" s="124"/>
      <c r="J41" s="125"/>
      <c r="K41" s="126"/>
      <c r="L41" s="125"/>
      <c r="M41" s="127"/>
      <c r="N41" s="128"/>
      <c r="O41" s="162"/>
      <c r="P41" s="129"/>
      <c r="Q41" s="34"/>
      <c r="R41" s="152"/>
      <c r="S41" s="19"/>
      <c r="T41" s="37"/>
      <c r="U41" s="19"/>
      <c r="V41" s="35"/>
    </row>
    <row r="42" spans="1:22" ht="15.75" customHeight="1">
      <c r="A42" s="173"/>
      <c r="B42" s="25" t="s">
        <v>33</v>
      </c>
      <c r="C42" s="49"/>
      <c r="D42" s="50"/>
      <c r="E42" s="50"/>
      <c r="F42" s="50"/>
      <c r="G42" s="8">
        <f t="shared" si="0"/>
        <v>2</v>
      </c>
      <c r="H42" s="23">
        <v>60</v>
      </c>
      <c r="I42" s="124"/>
      <c r="J42" s="125"/>
      <c r="K42" s="126"/>
      <c r="L42" s="125"/>
      <c r="M42" s="127"/>
      <c r="N42" s="128"/>
      <c r="O42" s="162"/>
      <c r="P42" s="129"/>
      <c r="Q42" s="34"/>
      <c r="R42" s="152"/>
      <c r="S42" s="19"/>
      <c r="T42" s="37"/>
      <c r="U42" s="19"/>
      <c r="V42" s="35"/>
    </row>
    <row r="43" spans="1:22" ht="15.75" customHeight="1">
      <c r="A43" s="173" t="s">
        <v>187</v>
      </c>
      <c r="B43" s="25" t="s">
        <v>34</v>
      </c>
      <c r="C43" s="15">
        <v>10</v>
      </c>
      <c r="D43" s="13"/>
      <c r="E43" s="13"/>
      <c r="F43" s="13"/>
      <c r="G43" s="8">
        <f t="shared" si="0"/>
        <v>2.5</v>
      </c>
      <c r="H43" s="14">
        <v>75</v>
      </c>
      <c r="I43" s="124">
        <f>SUM(J43:L43)</f>
        <v>6</v>
      </c>
      <c r="J43" s="125">
        <v>4</v>
      </c>
      <c r="K43" s="126"/>
      <c r="L43" s="126">
        <v>2</v>
      </c>
      <c r="M43" s="127">
        <f>H43-I43</f>
        <v>69</v>
      </c>
      <c r="N43" s="128"/>
      <c r="O43" s="162"/>
      <c r="P43" s="129"/>
      <c r="Q43" s="34">
        <v>6</v>
      </c>
      <c r="R43" s="152"/>
      <c r="S43" s="19"/>
      <c r="T43" s="37"/>
      <c r="U43" s="19"/>
      <c r="V43" s="35"/>
    </row>
    <row r="44" spans="1:22" ht="15.75" customHeight="1">
      <c r="A44" s="173" t="s">
        <v>188</v>
      </c>
      <c r="B44" s="22" t="s">
        <v>55</v>
      </c>
      <c r="C44" s="15"/>
      <c r="D44" s="13"/>
      <c r="E44" s="13"/>
      <c r="F44" s="13"/>
      <c r="G44" s="8">
        <f t="shared" si="0"/>
        <v>4</v>
      </c>
      <c r="H44" s="142">
        <f>SUM(H45:H46)</f>
        <v>120</v>
      </c>
      <c r="I44" s="124"/>
      <c r="J44" s="125"/>
      <c r="K44" s="126"/>
      <c r="L44" s="126"/>
      <c r="M44" s="127"/>
      <c r="N44" s="128"/>
      <c r="O44" s="162"/>
      <c r="P44" s="129"/>
      <c r="Q44" s="34"/>
      <c r="R44" s="152"/>
      <c r="S44" s="19"/>
      <c r="T44" s="37"/>
      <c r="U44" s="19"/>
      <c r="V44" s="35"/>
    </row>
    <row r="45" spans="1:22" ht="15.75" customHeight="1">
      <c r="A45" s="39"/>
      <c r="B45" s="25" t="s">
        <v>33</v>
      </c>
      <c r="C45" s="15"/>
      <c r="D45" s="13"/>
      <c r="E45" s="13"/>
      <c r="F45" s="13"/>
      <c r="G45" s="8">
        <f t="shared" si="0"/>
        <v>1</v>
      </c>
      <c r="H45" s="23">
        <v>30</v>
      </c>
      <c r="I45" s="124"/>
      <c r="J45" s="125"/>
      <c r="K45" s="126"/>
      <c r="L45" s="126"/>
      <c r="M45" s="127"/>
      <c r="N45" s="128"/>
      <c r="O45" s="162"/>
      <c r="P45" s="129"/>
      <c r="Q45" s="34"/>
      <c r="R45" s="152"/>
      <c r="S45" s="19"/>
      <c r="T45" s="37"/>
      <c r="U45" s="19"/>
      <c r="V45" s="35"/>
    </row>
    <row r="46" spans="1:22" ht="15.75" customHeight="1">
      <c r="A46" s="173" t="s">
        <v>189</v>
      </c>
      <c r="B46" s="25" t="s">
        <v>34</v>
      </c>
      <c r="C46" s="15"/>
      <c r="D46" s="15">
        <v>9</v>
      </c>
      <c r="E46" s="15"/>
      <c r="F46" s="13"/>
      <c r="G46" s="8">
        <f t="shared" si="0"/>
        <v>3</v>
      </c>
      <c r="H46" s="14">
        <v>90</v>
      </c>
      <c r="I46" s="124">
        <f>SUM(J46:L46)</f>
        <v>12</v>
      </c>
      <c r="J46" s="125">
        <v>8</v>
      </c>
      <c r="K46" s="126"/>
      <c r="L46" s="126">
        <v>4</v>
      </c>
      <c r="M46" s="127">
        <f>H46-I46</f>
        <v>78</v>
      </c>
      <c r="N46" s="128"/>
      <c r="O46" s="128"/>
      <c r="P46" s="130" t="s">
        <v>114</v>
      </c>
      <c r="Q46" s="34"/>
      <c r="R46" s="152"/>
      <c r="S46" s="19"/>
      <c r="T46" s="37"/>
      <c r="U46" s="19"/>
      <c r="V46" s="35"/>
    </row>
    <row r="47" spans="1:22" ht="15.75" customHeight="1">
      <c r="A47" s="173" t="s">
        <v>190</v>
      </c>
      <c r="B47" s="22" t="s">
        <v>36</v>
      </c>
      <c r="C47" s="15"/>
      <c r="D47" s="13"/>
      <c r="E47" s="13"/>
      <c r="F47" s="13"/>
      <c r="G47" s="8">
        <f aca="true" t="shared" si="1" ref="G47:G52">H47/30</f>
        <v>7</v>
      </c>
      <c r="H47" s="142">
        <f>SUM(H48:H49)</f>
        <v>210</v>
      </c>
      <c r="I47" s="131"/>
      <c r="J47" s="126"/>
      <c r="K47" s="126"/>
      <c r="L47" s="126"/>
      <c r="M47" s="127"/>
      <c r="N47" s="128"/>
      <c r="O47" s="162"/>
      <c r="P47" s="129"/>
      <c r="Q47" s="34"/>
      <c r="R47" s="152"/>
      <c r="S47" s="19"/>
      <c r="T47" s="37"/>
      <c r="U47" s="19"/>
      <c r="V47" s="35"/>
    </row>
    <row r="48" spans="1:22" ht="15.75" customHeight="1">
      <c r="A48" s="39"/>
      <c r="B48" s="25" t="s">
        <v>33</v>
      </c>
      <c r="C48" s="49"/>
      <c r="D48" s="50"/>
      <c r="E48" s="50"/>
      <c r="F48" s="50"/>
      <c r="G48" s="8">
        <f t="shared" si="1"/>
        <v>1</v>
      </c>
      <c r="H48" s="23">
        <v>30</v>
      </c>
      <c r="I48" s="7"/>
      <c r="J48" s="15"/>
      <c r="K48" s="15"/>
      <c r="L48" s="15"/>
      <c r="M48" s="16"/>
      <c r="N48" s="34"/>
      <c r="O48" s="152"/>
      <c r="P48" s="19"/>
      <c r="Q48" s="34"/>
      <c r="R48" s="152"/>
      <c r="S48" s="19"/>
      <c r="T48" s="37"/>
      <c r="U48" s="19"/>
      <c r="V48" s="35"/>
    </row>
    <row r="49" spans="1:22" ht="15.75" customHeight="1">
      <c r="A49" s="173" t="s">
        <v>191</v>
      </c>
      <c r="B49" s="25" t="s">
        <v>34</v>
      </c>
      <c r="C49" s="15">
        <v>7</v>
      </c>
      <c r="D49" s="13"/>
      <c r="E49" s="13"/>
      <c r="F49" s="13"/>
      <c r="G49" s="8">
        <f t="shared" si="1"/>
        <v>6</v>
      </c>
      <c r="H49" s="14">
        <v>180</v>
      </c>
      <c r="I49" s="20">
        <v>18</v>
      </c>
      <c r="J49" s="14">
        <v>12</v>
      </c>
      <c r="K49" s="13" t="s">
        <v>84</v>
      </c>
      <c r="L49" s="14"/>
      <c r="M49" s="16">
        <f>H49-I49</f>
        <v>162</v>
      </c>
      <c r="N49" s="184" t="s">
        <v>266</v>
      </c>
      <c r="O49" s="164"/>
      <c r="P49" s="19"/>
      <c r="Q49" s="34"/>
      <c r="R49" s="152"/>
      <c r="S49" s="19"/>
      <c r="T49" s="37"/>
      <c r="U49" s="19"/>
      <c r="V49" s="35"/>
    </row>
    <row r="50" spans="1:22" ht="15.75" customHeight="1">
      <c r="A50" s="173" t="s">
        <v>192</v>
      </c>
      <c r="B50" s="22" t="s">
        <v>56</v>
      </c>
      <c r="C50" s="15"/>
      <c r="D50" s="13"/>
      <c r="E50" s="13"/>
      <c r="F50" s="13"/>
      <c r="G50" s="8">
        <f t="shared" si="1"/>
        <v>3</v>
      </c>
      <c r="H50" s="142">
        <f>SUM(H51:H52)</f>
        <v>90</v>
      </c>
      <c r="I50" s="7"/>
      <c r="J50" s="15"/>
      <c r="K50" s="15"/>
      <c r="L50" s="15"/>
      <c r="M50" s="16"/>
      <c r="N50" s="34"/>
      <c r="O50" s="152"/>
      <c r="P50" s="19"/>
      <c r="Q50" s="34"/>
      <c r="R50" s="152"/>
      <c r="S50" s="19"/>
      <c r="T50" s="37"/>
      <c r="U50" s="19"/>
      <c r="V50" s="35"/>
    </row>
    <row r="51" spans="1:22" ht="15.75" customHeight="1">
      <c r="A51" s="39"/>
      <c r="B51" s="25" t="s">
        <v>33</v>
      </c>
      <c r="C51" s="15"/>
      <c r="D51" s="13"/>
      <c r="E51" s="13"/>
      <c r="F51" s="13"/>
      <c r="G51" s="8">
        <f t="shared" si="1"/>
        <v>0.5</v>
      </c>
      <c r="H51" s="23">
        <v>15</v>
      </c>
      <c r="I51" s="7"/>
      <c r="J51" s="15"/>
      <c r="K51" s="15"/>
      <c r="L51" s="15"/>
      <c r="M51" s="16"/>
      <c r="N51" s="34"/>
      <c r="O51" s="152"/>
      <c r="P51" s="19"/>
      <c r="Q51" s="34"/>
      <c r="R51" s="152"/>
      <c r="S51" s="19"/>
      <c r="T51" s="37"/>
      <c r="U51" s="19"/>
      <c r="V51" s="35"/>
    </row>
    <row r="52" spans="1:22" ht="15.75" customHeight="1" thickBot="1">
      <c r="A52" s="173" t="s">
        <v>193</v>
      </c>
      <c r="B52" s="25" t="s">
        <v>34</v>
      </c>
      <c r="C52" s="15"/>
      <c r="D52" s="15">
        <v>9</v>
      </c>
      <c r="E52" s="15"/>
      <c r="F52" s="13"/>
      <c r="G52" s="8">
        <f t="shared" si="1"/>
        <v>2.5</v>
      </c>
      <c r="H52" s="14">
        <v>75</v>
      </c>
      <c r="I52" s="20">
        <f>SUM(J52:L52)</f>
        <v>6</v>
      </c>
      <c r="J52" s="15">
        <v>6</v>
      </c>
      <c r="K52" s="15"/>
      <c r="L52" s="15"/>
      <c r="M52" s="16">
        <f>H52-I52</f>
        <v>69</v>
      </c>
      <c r="N52" s="34"/>
      <c r="O52" s="152"/>
      <c r="P52" s="19">
        <v>6</v>
      </c>
      <c r="Q52" s="34"/>
      <c r="R52" s="152"/>
      <c r="S52" s="19"/>
      <c r="T52" s="37"/>
      <c r="U52" s="19"/>
      <c r="V52" s="35"/>
    </row>
    <row r="53" spans="1:22" ht="18" customHeight="1" thickBot="1">
      <c r="A53" s="299" t="s">
        <v>4</v>
      </c>
      <c r="B53" s="300"/>
      <c r="C53" s="52"/>
      <c r="D53" s="52"/>
      <c r="E53" s="52"/>
      <c r="F53" s="52"/>
      <c r="G53" s="53">
        <f>SUM(G23,G26,G29,G32,G35,G38,G41,G44,G47,G50)</f>
        <v>60</v>
      </c>
      <c r="H53" s="53">
        <f>SUM(H23,H26,H29,H32,H35,H38,H41,H44,H47,H50)</f>
        <v>1800</v>
      </c>
      <c r="I53" s="53"/>
      <c r="J53" s="53"/>
      <c r="K53" s="53"/>
      <c r="L53" s="53"/>
      <c r="M53" s="53"/>
      <c r="N53" s="32"/>
      <c r="O53" s="153"/>
      <c r="P53" s="21"/>
      <c r="Q53" s="32"/>
      <c r="R53" s="153"/>
      <c r="S53" s="21"/>
      <c r="T53" s="32"/>
      <c r="U53" s="12"/>
      <c r="V53" s="33"/>
    </row>
    <row r="54" spans="1:22" s="144" customFormat="1" ht="15.75">
      <c r="A54" s="312" t="s">
        <v>165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3"/>
    </row>
    <row r="55" spans="1:22" ht="15.75" customHeight="1">
      <c r="A55" s="173" t="s">
        <v>194</v>
      </c>
      <c r="B55" s="22" t="s">
        <v>59</v>
      </c>
      <c r="C55" s="7"/>
      <c r="D55" s="7">
        <v>9</v>
      </c>
      <c r="E55" s="7"/>
      <c r="F55" s="7"/>
      <c r="G55" s="7">
        <f>H55/30</f>
        <v>3</v>
      </c>
      <c r="H55" s="7">
        <v>90</v>
      </c>
      <c r="I55" s="20">
        <f>SUM(J55:L55)</f>
        <v>6</v>
      </c>
      <c r="J55" s="14">
        <v>4</v>
      </c>
      <c r="K55" s="15">
        <v>2</v>
      </c>
      <c r="L55" s="15"/>
      <c r="M55" s="16">
        <f>H55-I55</f>
        <v>84</v>
      </c>
      <c r="N55" s="34"/>
      <c r="O55" s="165"/>
      <c r="P55" s="17">
        <v>6</v>
      </c>
      <c r="Q55" s="36"/>
      <c r="R55" s="154"/>
      <c r="S55" s="17"/>
      <c r="T55" s="45"/>
      <c r="U55" s="17"/>
      <c r="V55" s="30"/>
    </row>
    <row r="56" spans="1:22" ht="15.75" customHeight="1">
      <c r="A56" s="173" t="s">
        <v>195</v>
      </c>
      <c r="B56" s="22" t="s">
        <v>68</v>
      </c>
      <c r="C56" s="7"/>
      <c r="D56" s="7"/>
      <c r="E56" s="7"/>
      <c r="F56" s="7"/>
      <c r="G56" s="8">
        <f>H56/30</f>
        <v>4</v>
      </c>
      <c r="H56" s="142">
        <f>SUM(H57:H58)</f>
        <v>120</v>
      </c>
      <c r="I56" s="20"/>
      <c r="J56" s="14"/>
      <c r="K56" s="15"/>
      <c r="L56" s="15"/>
      <c r="M56" s="16"/>
      <c r="N56" s="56"/>
      <c r="O56" s="165"/>
      <c r="P56" s="17"/>
      <c r="Q56" s="36"/>
      <c r="R56" s="154"/>
      <c r="S56" s="17"/>
      <c r="T56" s="45"/>
      <c r="U56" s="17"/>
      <c r="V56" s="30"/>
    </row>
    <row r="57" spans="1:22" ht="15.75" customHeight="1">
      <c r="A57" s="173"/>
      <c r="B57" s="25" t="s">
        <v>33</v>
      </c>
      <c r="C57" s="7"/>
      <c r="D57" s="7"/>
      <c r="E57" s="7"/>
      <c r="F57" s="7"/>
      <c r="G57" s="8">
        <f>H57/30</f>
        <v>1.5</v>
      </c>
      <c r="H57" s="7">
        <v>45</v>
      </c>
      <c r="I57" s="20"/>
      <c r="J57" s="14"/>
      <c r="K57" s="15"/>
      <c r="L57" s="15"/>
      <c r="M57" s="16"/>
      <c r="N57" s="56"/>
      <c r="O57" s="165"/>
      <c r="P57" s="17"/>
      <c r="Q57" s="36"/>
      <c r="R57" s="154"/>
      <c r="S57" s="17"/>
      <c r="T57" s="45"/>
      <c r="U57" s="17"/>
      <c r="V57" s="30"/>
    </row>
    <row r="58" spans="1:22" ht="15.75" customHeight="1">
      <c r="A58" s="173" t="s">
        <v>196</v>
      </c>
      <c r="B58" s="25" t="s">
        <v>34</v>
      </c>
      <c r="C58" s="7"/>
      <c r="D58" s="7">
        <v>12</v>
      </c>
      <c r="E58" s="7"/>
      <c r="F58" s="7"/>
      <c r="G58" s="8">
        <f>H58/30</f>
        <v>2.5</v>
      </c>
      <c r="H58" s="7">
        <v>75</v>
      </c>
      <c r="I58" s="20">
        <f>SUM(J58:L58)</f>
        <v>12</v>
      </c>
      <c r="J58" s="14">
        <v>8</v>
      </c>
      <c r="K58" s="7">
        <v>4</v>
      </c>
      <c r="L58" s="15"/>
      <c r="M58" s="16">
        <f>H58-I58</f>
        <v>63</v>
      </c>
      <c r="N58" s="34"/>
      <c r="O58" s="165"/>
      <c r="P58" s="17"/>
      <c r="Q58" s="36"/>
      <c r="R58" s="154"/>
      <c r="S58" s="84" t="s">
        <v>114</v>
      </c>
      <c r="T58" s="45"/>
      <c r="U58" s="17"/>
      <c r="V58" s="30"/>
    </row>
    <row r="59" spans="1:22" ht="15.75" customHeight="1">
      <c r="A59" s="173" t="s">
        <v>197</v>
      </c>
      <c r="B59" s="22" t="s">
        <v>60</v>
      </c>
      <c r="C59" s="7"/>
      <c r="D59" s="7">
        <v>10</v>
      </c>
      <c r="E59" s="7"/>
      <c r="F59" s="7"/>
      <c r="G59" s="7">
        <f>H59/30</f>
        <v>3</v>
      </c>
      <c r="H59" s="7">
        <v>90</v>
      </c>
      <c r="I59" s="20">
        <f>SUM(J59:L59)</f>
        <v>12</v>
      </c>
      <c r="J59" s="14">
        <v>8</v>
      </c>
      <c r="K59" s="7">
        <v>4</v>
      </c>
      <c r="L59" s="15"/>
      <c r="M59" s="16">
        <f>H59-I59</f>
        <v>78</v>
      </c>
      <c r="N59" s="34"/>
      <c r="O59" s="165"/>
      <c r="P59" s="17"/>
      <c r="Q59" s="83" t="s">
        <v>114</v>
      </c>
      <c r="R59" s="154"/>
      <c r="S59" s="17"/>
      <c r="T59" s="45"/>
      <c r="U59" s="17"/>
      <c r="V59" s="30"/>
    </row>
    <row r="60" spans="1:22" ht="15.75" customHeight="1">
      <c r="A60" s="173" t="s">
        <v>198</v>
      </c>
      <c r="B60" s="22" t="s">
        <v>139</v>
      </c>
      <c r="C60" s="7"/>
      <c r="D60" s="7"/>
      <c r="E60" s="7"/>
      <c r="F60" s="7"/>
      <c r="G60" s="7">
        <f aca="true" t="shared" si="2" ref="G60:G79">H60/30</f>
        <v>3</v>
      </c>
      <c r="H60" s="143">
        <v>90</v>
      </c>
      <c r="I60" s="20"/>
      <c r="J60" s="14"/>
      <c r="K60" s="15"/>
      <c r="L60" s="15"/>
      <c r="M60" s="16"/>
      <c r="N60" s="56"/>
      <c r="O60" s="165"/>
      <c r="P60" s="17"/>
      <c r="Q60" s="36"/>
      <c r="R60" s="154"/>
      <c r="S60" s="17"/>
      <c r="T60" s="45"/>
      <c r="U60" s="17"/>
      <c r="V60" s="30"/>
    </row>
    <row r="61" spans="1:22" ht="15.75" customHeight="1">
      <c r="A61" s="173" t="s">
        <v>199</v>
      </c>
      <c r="B61" s="22" t="s">
        <v>64</v>
      </c>
      <c r="C61" s="7"/>
      <c r="D61" s="7"/>
      <c r="E61" s="7"/>
      <c r="F61" s="7"/>
      <c r="G61" s="8">
        <f t="shared" si="2"/>
        <v>8.5</v>
      </c>
      <c r="H61" s="142">
        <f>SUM(H62:H65)</f>
        <v>255</v>
      </c>
      <c r="I61" s="20"/>
      <c r="J61" s="14"/>
      <c r="K61" s="15"/>
      <c r="L61" s="15"/>
      <c r="M61" s="16"/>
      <c r="N61" s="34"/>
      <c r="O61" s="152"/>
      <c r="P61" s="16"/>
      <c r="Q61" s="31"/>
      <c r="R61" s="151"/>
      <c r="S61" s="16"/>
      <c r="T61" s="29"/>
      <c r="U61" s="16"/>
      <c r="V61" s="30"/>
    </row>
    <row r="62" spans="1:22" ht="15.75" customHeight="1">
      <c r="A62" s="7"/>
      <c r="B62" s="25" t="s">
        <v>33</v>
      </c>
      <c r="C62" s="7"/>
      <c r="D62" s="7"/>
      <c r="E62" s="7"/>
      <c r="F62" s="7"/>
      <c r="G62" s="8">
        <f t="shared" si="2"/>
        <v>2</v>
      </c>
      <c r="H62" s="23">
        <v>60</v>
      </c>
      <c r="I62" s="20"/>
      <c r="J62" s="14"/>
      <c r="K62" s="15"/>
      <c r="L62" s="15"/>
      <c r="M62" s="16"/>
      <c r="N62" s="34"/>
      <c r="O62" s="165"/>
      <c r="P62" s="17"/>
      <c r="Q62" s="36"/>
      <c r="R62" s="154"/>
      <c r="S62" s="17"/>
      <c r="T62" s="45"/>
      <c r="U62" s="17"/>
      <c r="V62" s="30"/>
    </row>
    <row r="63" spans="1:22" ht="15.75" customHeight="1">
      <c r="A63" s="173" t="s">
        <v>200</v>
      </c>
      <c r="B63" s="25" t="s">
        <v>34</v>
      </c>
      <c r="C63" s="7"/>
      <c r="D63" s="7">
        <v>9</v>
      </c>
      <c r="E63" s="7"/>
      <c r="F63" s="7"/>
      <c r="G63" s="8">
        <f t="shared" si="2"/>
        <v>2.5</v>
      </c>
      <c r="H63" s="7">
        <v>75</v>
      </c>
      <c r="I63" s="20">
        <f>SUM(J63:L63)</f>
        <v>6</v>
      </c>
      <c r="J63" s="14">
        <v>4</v>
      </c>
      <c r="K63" s="7">
        <v>2</v>
      </c>
      <c r="L63" s="7"/>
      <c r="M63" s="16">
        <f>H63-I63</f>
        <v>69</v>
      </c>
      <c r="N63" s="31"/>
      <c r="O63" s="151"/>
      <c r="P63" s="19">
        <v>6</v>
      </c>
      <c r="Q63" s="36"/>
      <c r="R63" s="154"/>
      <c r="S63" s="17"/>
      <c r="T63" s="45"/>
      <c r="U63" s="17"/>
      <c r="V63" s="30"/>
    </row>
    <row r="64" spans="1:22" ht="15.75" customHeight="1">
      <c r="A64" s="173" t="s">
        <v>201</v>
      </c>
      <c r="B64" s="25" t="s">
        <v>34</v>
      </c>
      <c r="C64" s="7">
        <v>10</v>
      </c>
      <c r="D64" s="7"/>
      <c r="E64" s="7"/>
      <c r="F64" s="7"/>
      <c r="G64" s="8">
        <f t="shared" si="2"/>
        <v>2.5</v>
      </c>
      <c r="H64" s="7">
        <v>75</v>
      </c>
      <c r="I64" s="20">
        <f>SUM(J64:L64)</f>
        <v>12</v>
      </c>
      <c r="J64" s="14">
        <v>8</v>
      </c>
      <c r="K64" s="7">
        <v>4</v>
      </c>
      <c r="L64" s="7"/>
      <c r="M64" s="16">
        <f>H64-I64</f>
        <v>63</v>
      </c>
      <c r="N64" s="31"/>
      <c r="O64" s="151"/>
      <c r="P64" s="16"/>
      <c r="Q64" s="83" t="s">
        <v>114</v>
      </c>
      <c r="R64" s="155"/>
      <c r="S64" s="17"/>
      <c r="T64" s="45"/>
      <c r="U64" s="17"/>
      <c r="V64" s="30"/>
    </row>
    <row r="65" spans="1:22" ht="15.75" customHeight="1">
      <c r="A65" s="173" t="s">
        <v>202</v>
      </c>
      <c r="B65" s="25" t="s">
        <v>34</v>
      </c>
      <c r="C65" s="7"/>
      <c r="D65" s="7"/>
      <c r="E65" s="7"/>
      <c r="F65" s="7">
        <v>12</v>
      </c>
      <c r="G65" s="8">
        <f t="shared" si="2"/>
        <v>1.5</v>
      </c>
      <c r="H65" s="7">
        <v>45</v>
      </c>
      <c r="I65" s="20">
        <v>8</v>
      </c>
      <c r="J65" s="7"/>
      <c r="K65" s="7"/>
      <c r="L65" s="7">
        <v>8</v>
      </c>
      <c r="M65" s="16">
        <f>H65-I65</f>
        <v>37</v>
      </c>
      <c r="N65" s="34"/>
      <c r="O65" s="165"/>
      <c r="P65" s="17"/>
      <c r="Q65" s="36"/>
      <c r="R65" s="154"/>
      <c r="S65" s="84" t="s">
        <v>85</v>
      </c>
      <c r="T65" s="45"/>
      <c r="U65" s="17"/>
      <c r="V65" s="30"/>
    </row>
    <row r="66" spans="1:22" ht="15.75" customHeight="1">
      <c r="A66" s="173" t="s">
        <v>203</v>
      </c>
      <c r="B66" s="22" t="s">
        <v>69</v>
      </c>
      <c r="C66" s="7"/>
      <c r="D66" s="7"/>
      <c r="E66" s="7"/>
      <c r="F66" s="7"/>
      <c r="G66" s="8">
        <f t="shared" si="2"/>
        <v>5</v>
      </c>
      <c r="H66" s="142">
        <v>150</v>
      </c>
      <c r="I66" s="20"/>
      <c r="J66" s="14"/>
      <c r="K66" s="15"/>
      <c r="L66" s="15"/>
      <c r="M66" s="16"/>
      <c r="N66" s="56"/>
      <c r="O66" s="165"/>
      <c r="P66" s="17"/>
      <c r="Q66" s="36"/>
      <c r="R66" s="154"/>
      <c r="S66" s="17"/>
      <c r="T66" s="45"/>
      <c r="U66" s="17"/>
      <c r="V66" s="30"/>
    </row>
    <row r="67" spans="1:22" ht="15.75" customHeight="1">
      <c r="A67" s="31"/>
      <c r="B67" s="25" t="s">
        <v>33</v>
      </c>
      <c r="C67" s="7"/>
      <c r="D67" s="7"/>
      <c r="E67" s="7"/>
      <c r="F67" s="7"/>
      <c r="G67" s="8">
        <f t="shared" si="2"/>
        <v>1</v>
      </c>
      <c r="H67" s="7">
        <v>30</v>
      </c>
      <c r="I67" s="20"/>
      <c r="J67" s="14"/>
      <c r="K67" s="15"/>
      <c r="L67" s="15"/>
      <c r="M67" s="16"/>
      <c r="N67" s="56"/>
      <c r="O67" s="165"/>
      <c r="P67" s="17"/>
      <c r="Q67" s="36"/>
      <c r="R67" s="154"/>
      <c r="S67" s="17"/>
      <c r="T67" s="45"/>
      <c r="U67" s="17"/>
      <c r="V67" s="30"/>
    </row>
    <row r="68" spans="1:22" ht="15.75" customHeight="1">
      <c r="A68" s="173" t="s">
        <v>204</v>
      </c>
      <c r="B68" s="25" t="s">
        <v>34</v>
      </c>
      <c r="C68" s="7">
        <v>12</v>
      </c>
      <c r="D68" s="7"/>
      <c r="E68" s="7"/>
      <c r="F68" s="7"/>
      <c r="G68" s="8">
        <f t="shared" si="2"/>
        <v>4</v>
      </c>
      <c r="H68" s="7">
        <v>120</v>
      </c>
      <c r="I68" s="20">
        <f>SUM(J68:L68)</f>
        <v>12</v>
      </c>
      <c r="J68" s="14">
        <v>8</v>
      </c>
      <c r="K68" s="7">
        <v>4</v>
      </c>
      <c r="L68" s="7"/>
      <c r="M68" s="16">
        <f>H68-I68</f>
        <v>108</v>
      </c>
      <c r="N68" s="31"/>
      <c r="O68" s="151"/>
      <c r="P68" s="16"/>
      <c r="Q68" s="31"/>
      <c r="R68" s="154"/>
      <c r="S68" s="84" t="s">
        <v>114</v>
      </c>
      <c r="T68" s="29"/>
      <c r="U68" s="16"/>
      <c r="V68" s="30"/>
    </row>
    <row r="69" spans="1:22" ht="15.75" customHeight="1">
      <c r="A69" s="173" t="s">
        <v>205</v>
      </c>
      <c r="B69" s="22" t="s">
        <v>67</v>
      </c>
      <c r="C69" s="7"/>
      <c r="D69" s="7"/>
      <c r="E69" s="7"/>
      <c r="F69" s="7"/>
      <c r="G69" s="8">
        <f t="shared" si="2"/>
        <v>6</v>
      </c>
      <c r="H69" s="142">
        <f>SUM(H70:H72)</f>
        <v>180</v>
      </c>
      <c r="I69" s="20"/>
      <c r="J69" s="14"/>
      <c r="K69" s="15"/>
      <c r="L69" s="15"/>
      <c r="M69" s="16"/>
      <c r="N69" s="56"/>
      <c r="O69" s="165"/>
      <c r="P69" s="17"/>
      <c r="Q69" s="36"/>
      <c r="R69" s="154"/>
      <c r="S69" s="17"/>
      <c r="T69" s="45"/>
      <c r="U69" s="17"/>
      <c r="V69" s="30"/>
    </row>
    <row r="70" spans="2:22" ht="15.75" customHeight="1">
      <c r="B70" s="25" t="s">
        <v>33</v>
      </c>
      <c r="C70" s="7"/>
      <c r="D70" s="7"/>
      <c r="E70" s="7"/>
      <c r="F70" s="7"/>
      <c r="G70" s="8">
        <f t="shared" si="2"/>
        <v>1.5</v>
      </c>
      <c r="H70" s="23">
        <v>45</v>
      </c>
      <c r="I70" s="20"/>
      <c r="J70" s="14"/>
      <c r="K70" s="15"/>
      <c r="L70" s="15"/>
      <c r="M70" s="16"/>
      <c r="N70" s="56"/>
      <c r="O70" s="165"/>
      <c r="P70" s="17"/>
      <c r="Q70" s="36"/>
      <c r="R70" s="154"/>
      <c r="S70" s="17"/>
      <c r="T70" s="45"/>
      <c r="U70" s="17"/>
      <c r="V70" s="30"/>
    </row>
    <row r="71" spans="1:22" ht="15.75" customHeight="1">
      <c r="A71" s="173" t="s">
        <v>206</v>
      </c>
      <c r="B71" s="25" t="s">
        <v>34</v>
      </c>
      <c r="C71" s="7"/>
      <c r="D71" s="7">
        <v>13</v>
      </c>
      <c r="E71" s="7"/>
      <c r="F71" s="7"/>
      <c r="G71" s="8">
        <f t="shared" si="2"/>
        <v>3</v>
      </c>
      <c r="H71" s="7">
        <v>90</v>
      </c>
      <c r="I71" s="20">
        <f>SUM(J71:L71)</f>
        <v>12</v>
      </c>
      <c r="J71" s="14">
        <v>8</v>
      </c>
      <c r="K71" s="7">
        <v>4</v>
      </c>
      <c r="L71" s="7"/>
      <c r="M71" s="16">
        <f>H71-I71</f>
        <v>78</v>
      </c>
      <c r="N71" s="31"/>
      <c r="O71" s="151"/>
      <c r="P71" s="16"/>
      <c r="Q71" s="31"/>
      <c r="R71" s="151"/>
      <c r="S71" s="16"/>
      <c r="T71" s="83" t="s">
        <v>114</v>
      </c>
      <c r="U71" s="17"/>
      <c r="V71" s="30"/>
    </row>
    <row r="72" spans="1:22" ht="15.75" customHeight="1">
      <c r="A72" s="173" t="s">
        <v>207</v>
      </c>
      <c r="B72" s="25" t="s">
        <v>34</v>
      </c>
      <c r="C72" s="7"/>
      <c r="D72" s="7"/>
      <c r="E72" s="7"/>
      <c r="F72" s="7">
        <v>14</v>
      </c>
      <c r="G72" s="8">
        <f t="shared" si="2"/>
        <v>1.5</v>
      </c>
      <c r="H72" s="7">
        <v>45</v>
      </c>
      <c r="I72" s="20">
        <v>8</v>
      </c>
      <c r="J72" s="7"/>
      <c r="K72" s="7"/>
      <c r="L72" s="7">
        <v>8</v>
      </c>
      <c r="M72" s="16">
        <f>H72-I72</f>
        <v>37</v>
      </c>
      <c r="N72" s="31"/>
      <c r="O72" s="151"/>
      <c r="P72" s="16"/>
      <c r="Q72" s="31"/>
      <c r="R72" s="151"/>
      <c r="S72" s="16"/>
      <c r="T72" s="29"/>
      <c r="U72" s="9" t="s">
        <v>85</v>
      </c>
      <c r="V72" s="30"/>
    </row>
    <row r="73" spans="1:22" ht="15.75" customHeight="1">
      <c r="A73" s="173" t="s">
        <v>208</v>
      </c>
      <c r="B73" s="22" t="s">
        <v>66</v>
      </c>
      <c r="C73" s="7"/>
      <c r="D73" s="7"/>
      <c r="E73" s="7"/>
      <c r="F73" s="7"/>
      <c r="G73" s="8">
        <f t="shared" si="2"/>
        <v>8.5</v>
      </c>
      <c r="H73" s="142">
        <f>SUM(H74:H76)</f>
        <v>255</v>
      </c>
      <c r="I73" s="20"/>
      <c r="J73" s="14"/>
      <c r="K73" s="15"/>
      <c r="L73" s="15"/>
      <c r="M73" s="16"/>
      <c r="N73" s="34"/>
      <c r="O73" s="152"/>
      <c r="P73" s="16"/>
      <c r="Q73" s="31"/>
      <c r="R73" s="151"/>
      <c r="S73" s="16"/>
      <c r="T73" s="29"/>
      <c r="U73" s="16"/>
      <c r="V73" s="30"/>
    </row>
    <row r="74" spans="1:22" ht="15.75" customHeight="1">
      <c r="A74" s="31"/>
      <c r="B74" s="25" t="s">
        <v>33</v>
      </c>
      <c r="C74" s="7"/>
      <c r="D74" s="7"/>
      <c r="E74" s="7"/>
      <c r="F74" s="7"/>
      <c r="G74" s="8">
        <f t="shared" si="2"/>
        <v>3.5</v>
      </c>
      <c r="H74" s="23">
        <v>105</v>
      </c>
      <c r="I74" s="20"/>
      <c r="J74" s="14"/>
      <c r="K74" s="15"/>
      <c r="L74" s="15"/>
      <c r="M74" s="16"/>
      <c r="N74" s="34"/>
      <c r="O74" s="165"/>
      <c r="P74" s="17"/>
      <c r="Q74" s="36"/>
      <c r="R74" s="154"/>
      <c r="S74" s="17"/>
      <c r="T74" s="45"/>
      <c r="U74" s="17"/>
      <c r="V74" s="30"/>
    </row>
    <row r="75" spans="1:22" ht="15.75" customHeight="1">
      <c r="A75" s="173" t="s">
        <v>209</v>
      </c>
      <c r="B75" s="25" t="s">
        <v>34</v>
      </c>
      <c r="C75" s="24">
        <v>10</v>
      </c>
      <c r="D75" s="15"/>
      <c r="E75" s="15"/>
      <c r="F75" s="13"/>
      <c r="G75" s="8">
        <f t="shared" si="2"/>
        <v>3.5</v>
      </c>
      <c r="H75" s="7">
        <v>105</v>
      </c>
      <c r="I75" s="20">
        <f>SUM(J75:L75)</f>
        <v>12</v>
      </c>
      <c r="J75" s="14">
        <v>8</v>
      </c>
      <c r="K75" s="7">
        <v>4</v>
      </c>
      <c r="L75" s="15"/>
      <c r="M75" s="16">
        <f>H75-I75</f>
        <v>93</v>
      </c>
      <c r="N75" s="34"/>
      <c r="O75" s="165"/>
      <c r="P75" s="17"/>
      <c r="Q75" s="83" t="s">
        <v>114</v>
      </c>
      <c r="R75" s="155"/>
      <c r="S75" s="17"/>
      <c r="T75" s="45"/>
      <c r="U75" s="17"/>
      <c r="V75" s="30"/>
    </row>
    <row r="76" spans="1:22" ht="15.75" customHeight="1">
      <c r="A76" s="173" t="s">
        <v>210</v>
      </c>
      <c r="B76" s="25" t="s">
        <v>34</v>
      </c>
      <c r="C76" s="8"/>
      <c r="D76" s="8"/>
      <c r="E76" s="8"/>
      <c r="F76" s="8">
        <v>12</v>
      </c>
      <c r="G76" s="8">
        <f t="shared" si="2"/>
        <v>1.5</v>
      </c>
      <c r="H76" s="7">
        <v>45</v>
      </c>
      <c r="I76" s="20">
        <v>8</v>
      </c>
      <c r="J76" s="7"/>
      <c r="K76" s="7"/>
      <c r="L76" s="7">
        <v>8</v>
      </c>
      <c r="M76" s="16">
        <f>H76-I76</f>
        <v>37</v>
      </c>
      <c r="N76" s="36"/>
      <c r="O76" s="154"/>
      <c r="P76" s="17"/>
      <c r="Q76" s="29"/>
      <c r="R76" s="151"/>
      <c r="S76" s="85" t="s">
        <v>85</v>
      </c>
      <c r="T76" s="45"/>
      <c r="U76" s="17"/>
      <c r="V76" s="30"/>
    </row>
    <row r="77" spans="1:22" ht="15.75" customHeight="1">
      <c r="A77" s="173" t="s">
        <v>211</v>
      </c>
      <c r="B77" s="22" t="s">
        <v>61</v>
      </c>
      <c r="C77" s="7"/>
      <c r="D77" s="7"/>
      <c r="E77" s="7"/>
      <c r="F77" s="7"/>
      <c r="G77" s="8">
        <f t="shared" si="2"/>
        <v>7</v>
      </c>
      <c r="H77" s="142">
        <f>SUM(H78:H79)</f>
        <v>210</v>
      </c>
      <c r="I77" s="20"/>
      <c r="J77" s="14"/>
      <c r="K77" s="15"/>
      <c r="L77" s="15"/>
      <c r="M77" s="16"/>
      <c r="N77" s="34"/>
      <c r="O77" s="165"/>
      <c r="P77" s="17"/>
      <c r="Q77" s="36"/>
      <c r="R77" s="154"/>
      <c r="S77" s="17"/>
      <c r="T77" s="45"/>
      <c r="U77" s="17"/>
      <c r="V77" s="30"/>
    </row>
    <row r="78" spans="1:22" ht="15.75" customHeight="1">
      <c r="A78" s="31"/>
      <c r="B78" s="25" t="s">
        <v>33</v>
      </c>
      <c r="C78" s="7"/>
      <c r="D78" s="7"/>
      <c r="E78" s="7"/>
      <c r="F78" s="7"/>
      <c r="G78" s="8">
        <f t="shared" si="2"/>
        <v>3</v>
      </c>
      <c r="H78" s="23">
        <v>90</v>
      </c>
      <c r="I78" s="20"/>
      <c r="J78" s="14"/>
      <c r="K78" s="15"/>
      <c r="L78" s="15"/>
      <c r="M78" s="16"/>
      <c r="N78" s="34"/>
      <c r="O78" s="165"/>
      <c r="P78" s="17"/>
      <c r="Q78" s="36"/>
      <c r="R78" s="154"/>
      <c r="S78" s="17"/>
      <c r="T78" s="45"/>
      <c r="U78" s="17"/>
      <c r="V78" s="30"/>
    </row>
    <row r="79" spans="1:22" ht="15.75" customHeight="1">
      <c r="A79" s="173" t="s">
        <v>212</v>
      </c>
      <c r="B79" s="25" t="s">
        <v>34</v>
      </c>
      <c r="C79" s="7">
        <v>12</v>
      </c>
      <c r="D79" s="7"/>
      <c r="E79" s="7"/>
      <c r="F79" s="7"/>
      <c r="G79" s="8">
        <f t="shared" si="2"/>
        <v>4</v>
      </c>
      <c r="H79" s="7">
        <v>120</v>
      </c>
      <c r="I79" s="20">
        <f>SUM(J79:L79)</f>
        <v>12</v>
      </c>
      <c r="J79" s="14">
        <v>8</v>
      </c>
      <c r="K79" s="7">
        <v>4</v>
      </c>
      <c r="L79" s="15"/>
      <c r="M79" s="16">
        <f>H79-I79</f>
        <v>108</v>
      </c>
      <c r="N79" s="34"/>
      <c r="O79" s="152"/>
      <c r="P79" s="19"/>
      <c r="Q79" s="36"/>
      <c r="R79" s="154"/>
      <c r="S79" s="84" t="s">
        <v>114</v>
      </c>
      <c r="T79" s="45"/>
      <c r="U79" s="17"/>
      <c r="V79" s="30"/>
    </row>
    <row r="80" spans="1:22" ht="15.75" customHeight="1">
      <c r="A80" s="173" t="s">
        <v>213</v>
      </c>
      <c r="B80" s="22" t="s">
        <v>234</v>
      </c>
      <c r="C80" s="7"/>
      <c r="D80" s="7"/>
      <c r="E80" s="7"/>
      <c r="F80" s="7"/>
      <c r="G80" s="7">
        <f aca="true" t="shared" si="3" ref="G80:G95">H80/30</f>
        <v>4</v>
      </c>
      <c r="H80" s="142">
        <f>SUM(H81:H82)</f>
        <v>120</v>
      </c>
      <c r="I80" s="20"/>
      <c r="J80" s="14"/>
      <c r="K80" s="15"/>
      <c r="L80" s="15"/>
      <c r="M80" s="16"/>
      <c r="N80" s="56"/>
      <c r="O80" s="165"/>
      <c r="P80" s="17"/>
      <c r="Q80" s="36"/>
      <c r="R80" s="154"/>
      <c r="S80" s="17"/>
      <c r="T80" s="45"/>
      <c r="U80" s="123"/>
      <c r="V80" s="30"/>
    </row>
    <row r="81" spans="1:22" ht="15.75" customHeight="1">
      <c r="A81" s="31"/>
      <c r="B81" s="25" t="s">
        <v>33</v>
      </c>
      <c r="C81" s="7"/>
      <c r="D81" s="7"/>
      <c r="E81" s="7"/>
      <c r="F81" s="7"/>
      <c r="G81" s="7">
        <f t="shared" si="3"/>
        <v>2.5</v>
      </c>
      <c r="H81" s="23">
        <v>75</v>
      </c>
      <c r="I81" s="20"/>
      <c r="J81" s="14"/>
      <c r="K81" s="15"/>
      <c r="L81" s="15"/>
      <c r="M81" s="16"/>
      <c r="N81" s="56"/>
      <c r="O81" s="165"/>
      <c r="P81" s="17"/>
      <c r="Q81" s="36"/>
      <c r="R81" s="154"/>
      <c r="S81" s="17"/>
      <c r="T81" s="45"/>
      <c r="U81" s="123"/>
      <c r="V81" s="30"/>
    </row>
    <row r="82" spans="1:22" ht="15.75" customHeight="1">
      <c r="A82" s="173" t="s">
        <v>214</v>
      </c>
      <c r="B82" s="25" t="s">
        <v>34</v>
      </c>
      <c r="C82" s="7">
        <v>14</v>
      </c>
      <c r="D82" s="7"/>
      <c r="E82" s="7"/>
      <c r="F82" s="7"/>
      <c r="G82" s="7">
        <f t="shared" si="3"/>
        <v>1.5</v>
      </c>
      <c r="H82" s="7">
        <v>45</v>
      </c>
      <c r="I82" s="20">
        <v>6</v>
      </c>
      <c r="J82" s="7">
        <v>6</v>
      </c>
      <c r="K82" s="7"/>
      <c r="L82" s="7"/>
      <c r="M82" s="16">
        <f>H82-I82</f>
        <v>39</v>
      </c>
      <c r="N82" s="31"/>
      <c r="O82" s="151"/>
      <c r="P82" s="16"/>
      <c r="Q82" s="29"/>
      <c r="R82" s="151"/>
      <c r="S82" s="16"/>
      <c r="T82" s="29"/>
      <c r="U82" s="185">
        <v>6</v>
      </c>
      <c r="V82" s="30"/>
    </row>
    <row r="83" spans="1:22" ht="15.75" customHeight="1">
      <c r="A83" s="173" t="s">
        <v>215</v>
      </c>
      <c r="B83" s="22" t="s">
        <v>65</v>
      </c>
      <c r="C83" s="7"/>
      <c r="D83" s="7"/>
      <c r="E83" s="7"/>
      <c r="F83" s="7"/>
      <c r="G83" s="8">
        <f t="shared" si="3"/>
        <v>10</v>
      </c>
      <c r="H83" s="142">
        <f>SUM(H84:H86)</f>
        <v>300</v>
      </c>
      <c r="I83" s="20"/>
      <c r="J83" s="14"/>
      <c r="K83" s="15"/>
      <c r="L83" s="15"/>
      <c r="M83" s="16"/>
      <c r="N83" s="34"/>
      <c r="O83" s="165"/>
      <c r="P83" s="17"/>
      <c r="Q83" s="36"/>
      <c r="R83" s="154"/>
      <c r="S83" s="17"/>
      <c r="T83" s="45"/>
      <c r="U83" s="17"/>
      <c r="V83" s="30"/>
    </row>
    <row r="84" spans="2:22" ht="15.75" customHeight="1">
      <c r="B84" s="25" t="s">
        <v>33</v>
      </c>
      <c r="C84" s="7"/>
      <c r="D84" s="7"/>
      <c r="E84" s="7"/>
      <c r="F84" s="7"/>
      <c r="G84" s="8">
        <f t="shared" si="3"/>
        <v>2</v>
      </c>
      <c r="H84" s="23">
        <v>60</v>
      </c>
      <c r="I84" s="20"/>
      <c r="J84" s="14"/>
      <c r="K84" s="15"/>
      <c r="L84" s="15"/>
      <c r="M84" s="16"/>
      <c r="N84" s="34"/>
      <c r="O84" s="165"/>
      <c r="P84" s="17"/>
      <c r="Q84" s="36"/>
      <c r="R84" s="154"/>
      <c r="S84" s="17"/>
      <c r="T84" s="45"/>
      <c r="U84" s="17"/>
      <c r="V84" s="30"/>
    </row>
    <row r="85" spans="1:22" ht="15.75" customHeight="1">
      <c r="A85" s="173" t="s">
        <v>216</v>
      </c>
      <c r="B85" s="25" t="s">
        <v>34</v>
      </c>
      <c r="C85" s="7"/>
      <c r="D85" s="7">
        <v>7</v>
      </c>
      <c r="E85" s="7"/>
      <c r="F85" s="7"/>
      <c r="G85" s="8">
        <f t="shared" si="3"/>
        <v>5</v>
      </c>
      <c r="H85" s="7">
        <v>150</v>
      </c>
      <c r="I85" s="20">
        <f>SUM(J85:L85)</f>
        <v>6</v>
      </c>
      <c r="J85" s="14">
        <v>4</v>
      </c>
      <c r="K85" s="15">
        <v>2</v>
      </c>
      <c r="L85" s="7"/>
      <c r="M85" s="16">
        <f>H85-I85</f>
        <v>144</v>
      </c>
      <c r="N85" s="34">
        <v>6</v>
      </c>
      <c r="O85" s="165"/>
      <c r="P85" s="17"/>
      <c r="Q85" s="36"/>
      <c r="R85" s="154"/>
      <c r="S85" s="17"/>
      <c r="T85" s="45"/>
      <c r="U85" s="17"/>
      <c r="V85" s="30"/>
    </row>
    <row r="86" spans="1:22" ht="15.75" customHeight="1">
      <c r="A86" s="173" t="s">
        <v>217</v>
      </c>
      <c r="B86" s="25" t="s">
        <v>34</v>
      </c>
      <c r="C86" s="7">
        <v>9</v>
      </c>
      <c r="D86" s="7"/>
      <c r="E86" s="7"/>
      <c r="F86" s="7"/>
      <c r="G86" s="8">
        <f t="shared" si="3"/>
        <v>3</v>
      </c>
      <c r="H86" s="7">
        <v>90</v>
      </c>
      <c r="I86" s="20">
        <f>SUM(J86:L86)</f>
        <v>6</v>
      </c>
      <c r="J86" s="14">
        <v>4</v>
      </c>
      <c r="K86" s="15">
        <v>2</v>
      </c>
      <c r="L86" s="7"/>
      <c r="M86" s="16">
        <f>H86-I86</f>
        <v>84</v>
      </c>
      <c r="N86" s="34"/>
      <c r="O86" s="165"/>
      <c r="P86" s="17">
        <v>6</v>
      </c>
      <c r="Q86" s="36"/>
      <c r="R86" s="154"/>
      <c r="S86" s="17"/>
      <c r="T86" s="45"/>
      <c r="U86" s="17"/>
      <c r="V86" s="30"/>
    </row>
    <row r="87" spans="1:22" ht="15.75" customHeight="1">
      <c r="A87" s="173" t="s">
        <v>218</v>
      </c>
      <c r="B87" s="22" t="s">
        <v>63</v>
      </c>
      <c r="C87" s="7"/>
      <c r="D87" s="7"/>
      <c r="E87" s="7"/>
      <c r="F87" s="7"/>
      <c r="G87" s="8">
        <f t="shared" si="3"/>
        <v>7.5</v>
      </c>
      <c r="H87" s="142">
        <f>SUM(H88:H89)</f>
        <v>225</v>
      </c>
      <c r="I87" s="20"/>
      <c r="J87" s="14"/>
      <c r="K87" s="15"/>
      <c r="L87" s="15"/>
      <c r="M87" s="16"/>
      <c r="N87" s="34"/>
      <c r="O87" s="165"/>
      <c r="P87" s="17"/>
      <c r="Q87" s="36"/>
      <c r="R87" s="154"/>
      <c r="S87" s="17"/>
      <c r="T87" s="45"/>
      <c r="U87" s="17"/>
      <c r="V87" s="30"/>
    </row>
    <row r="88" spans="1:22" ht="15.75" customHeight="1">
      <c r="A88" s="173"/>
      <c r="B88" s="25" t="s">
        <v>33</v>
      </c>
      <c r="C88" s="7"/>
      <c r="D88" s="7"/>
      <c r="E88" s="7"/>
      <c r="F88" s="7"/>
      <c r="G88" s="8">
        <f t="shared" si="3"/>
        <v>3.5</v>
      </c>
      <c r="H88" s="23">
        <v>105</v>
      </c>
      <c r="I88" s="20"/>
      <c r="J88" s="14"/>
      <c r="K88" s="15"/>
      <c r="L88" s="15"/>
      <c r="M88" s="16"/>
      <c r="N88" s="34"/>
      <c r="O88" s="152"/>
      <c r="P88" s="16"/>
      <c r="Q88" s="31"/>
      <c r="R88" s="151"/>
      <c r="S88" s="16"/>
      <c r="T88" s="29"/>
      <c r="U88" s="16"/>
      <c r="V88" s="30"/>
    </row>
    <row r="89" spans="1:22" ht="15.75" customHeight="1">
      <c r="A89" s="173" t="s">
        <v>219</v>
      </c>
      <c r="B89" s="25" t="s">
        <v>34</v>
      </c>
      <c r="C89" s="7">
        <v>14</v>
      </c>
      <c r="D89" s="7"/>
      <c r="E89" s="7"/>
      <c r="F89" s="7"/>
      <c r="G89" s="8">
        <f t="shared" si="3"/>
        <v>4</v>
      </c>
      <c r="H89" s="7">
        <v>120</v>
      </c>
      <c r="I89" s="20">
        <f>SUM(J89:L89)</f>
        <v>12</v>
      </c>
      <c r="J89" s="15">
        <v>8</v>
      </c>
      <c r="K89" s="15">
        <v>4</v>
      </c>
      <c r="L89" s="15"/>
      <c r="M89" s="16">
        <f>H89-I89</f>
        <v>108</v>
      </c>
      <c r="N89" s="34"/>
      <c r="O89" s="165"/>
      <c r="P89" s="17"/>
      <c r="Q89" s="36"/>
      <c r="R89" s="154"/>
      <c r="S89" s="17"/>
      <c r="T89" s="45"/>
      <c r="U89" s="122">
        <v>12</v>
      </c>
      <c r="V89" s="30"/>
    </row>
    <row r="90" spans="1:22" ht="15.75" customHeight="1">
      <c r="A90" s="173" t="s">
        <v>220</v>
      </c>
      <c r="B90" s="22" t="s">
        <v>62</v>
      </c>
      <c r="C90" s="7"/>
      <c r="D90" s="7"/>
      <c r="E90" s="7"/>
      <c r="F90" s="7"/>
      <c r="G90" s="8">
        <f t="shared" si="3"/>
        <v>7</v>
      </c>
      <c r="H90" s="142">
        <f>SUM(H91:H92)</f>
        <v>210</v>
      </c>
      <c r="I90" s="20"/>
      <c r="J90" s="14"/>
      <c r="K90" s="15"/>
      <c r="L90" s="15"/>
      <c r="M90" s="16"/>
      <c r="N90" s="34"/>
      <c r="O90" s="165"/>
      <c r="P90" s="17"/>
      <c r="Q90" s="36"/>
      <c r="R90" s="154"/>
      <c r="S90" s="17"/>
      <c r="T90" s="45"/>
      <c r="U90" s="17"/>
      <c r="V90" s="30"/>
    </row>
    <row r="91" spans="1:22" ht="15.75" customHeight="1">
      <c r="A91" s="31"/>
      <c r="B91" s="25" t="s">
        <v>33</v>
      </c>
      <c r="C91" s="7"/>
      <c r="D91" s="7"/>
      <c r="E91" s="7"/>
      <c r="F91" s="7"/>
      <c r="G91" s="8">
        <f t="shared" si="3"/>
        <v>2</v>
      </c>
      <c r="H91" s="23">
        <v>60</v>
      </c>
      <c r="I91" s="20"/>
      <c r="J91" s="14"/>
      <c r="K91" s="15"/>
      <c r="L91" s="15"/>
      <c r="M91" s="16"/>
      <c r="N91" s="34"/>
      <c r="O91" s="165"/>
      <c r="P91" s="17"/>
      <c r="Q91" s="36"/>
      <c r="R91" s="154"/>
      <c r="S91" s="17"/>
      <c r="T91" s="45"/>
      <c r="U91" s="17"/>
      <c r="V91" s="30"/>
    </row>
    <row r="92" spans="1:22" ht="15.75" customHeight="1">
      <c r="A92" s="173" t="s">
        <v>221</v>
      </c>
      <c r="B92" s="25" t="s">
        <v>34</v>
      </c>
      <c r="C92" s="7">
        <v>13</v>
      </c>
      <c r="D92" s="7"/>
      <c r="E92" s="7"/>
      <c r="F92" s="7"/>
      <c r="G92" s="8">
        <f t="shared" si="3"/>
        <v>5</v>
      </c>
      <c r="H92" s="7">
        <v>150</v>
      </c>
      <c r="I92" s="20">
        <f>SUM(J92:L92)</f>
        <v>12</v>
      </c>
      <c r="J92" s="14">
        <v>8</v>
      </c>
      <c r="K92" s="7">
        <v>4</v>
      </c>
      <c r="L92" s="15"/>
      <c r="M92" s="16">
        <f>H92-I92</f>
        <v>138</v>
      </c>
      <c r="N92" s="34"/>
      <c r="O92" s="165"/>
      <c r="P92" s="17"/>
      <c r="Q92" s="36"/>
      <c r="R92" s="154"/>
      <c r="S92" s="17"/>
      <c r="T92" s="83" t="s">
        <v>114</v>
      </c>
      <c r="U92" s="17"/>
      <c r="V92" s="30"/>
    </row>
    <row r="93" spans="1:22" ht="15.75" customHeight="1">
      <c r="A93" s="173" t="s">
        <v>222</v>
      </c>
      <c r="B93" s="78" t="s">
        <v>74</v>
      </c>
      <c r="C93" s="7"/>
      <c r="D93" s="7"/>
      <c r="E93" s="7"/>
      <c r="F93" s="7"/>
      <c r="G93" s="8">
        <f t="shared" si="3"/>
        <v>7</v>
      </c>
      <c r="H93" s="142">
        <f>SUM(H94:H95)</f>
        <v>210</v>
      </c>
      <c r="I93" s="20"/>
      <c r="J93" s="14"/>
      <c r="K93" s="15"/>
      <c r="L93" s="15"/>
      <c r="M93" s="16"/>
      <c r="N93" s="34"/>
      <c r="O93" s="165"/>
      <c r="P93" s="17"/>
      <c r="Q93" s="36"/>
      <c r="R93" s="154"/>
      <c r="S93" s="17"/>
      <c r="T93" s="45"/>
      <c r="U93" s="17"/>
      <c r="V93" s="30"/>
    </row>
    <row r="94" spans="1:22" ht="15.75" customHeight="1">
      <c r="A94" s="31"/>
      <c r="B94" s="79" t="s">
        <v>33</v>
      </c>
      <c r="C94" s="7"/>
      <c r="D94" s="7"/>
      <c r="E94" s="7"/>
      <c r="F94" s="7"/>
      <c r="G94" s="8">
        <f t="shared" si="3"/>
        <v>2</v>
      </c>
      <c r="H94" s="23">
        <v>60</v>
      </c>
      <c r="I94" s="20"/>
      <c r="J94" s="14"/>
      <c r="K94" s="15"/>
      <c r="L94" s="15"/>
      <c r="M94" s="16"/>
      <c r="N94" s="34"/>
      <c r="O94" s="165"/>
      <c r="P94" s="17"/>
      <c r="Q94" s="36"/>
      <c r="R94" s="154"/>
      <c r="S94" s="17"/>
      <c r="T94" s="45"/>
      <c r="U94" s="17"/>
      <c r="V94" s="30"/>
    </row>
    <row r="95" spans="1:22" ht="15.75" customHeight="1" thickBot="1">
      <c r="A95" s="173" t="s">
        <v>223</v>
      </c>
      <c r="B95" s="80" t="s">
        <v>34</v>
      </c>
      <c r="C95" s="11">
        <v>10</v>
      </c>
      <c r="D95" s="11"/>
      <c r="E95" s="11"/>
      <c r="F95" s="11"/>
      <c r="G95" s="8">
        <f t="shared" si="3"/>
        <v>5</v>
      </c>
      <c r="H95" s="7">
        <v>150</v>
      </c>
      <c r="I95" s="20">
        <f>SUM(J95:L95)</f>
        <v>12</v>
      </c>
      <c r="J95" s="14">
        <v>8</v>
      </c>
      <c r="K95" s="7">
        <v>4</v>
      </c>
      <c r="L95" s="11"/>
      <c r="M95" s="18">
        <f>H95-I95</f>
        <v>138</v>
      </c>
      <c r="N95" s="39"/>
      <c r="O95" s="159"/>
      <c r="P95" s="18"/>
      <c r="Q95" s="83" t="s">
        <v>114</v>
      </c>
      <c r="R95" s="156"/>
      <c r="S95" s="27"/>
      <c r="T95" s="44"/>
      <c r="U95" s="27"/>
      <c r="V95" s="73"/>
    </row>
    <row r="96" spans="1:22" ht="18" customHeight="1" thickBot="1">
      <c r="A96" s="299" t="s">
        <v>4</v>
      </c>
      <c r="B96" s="300"/>
      <c r="C96" s="67"/>
      <c r="D96" s="67"/>
      <c r="E96" s="67"/>
      <c r="F96" s="67"/>
      <c r="G96" s="12">
        <f>SUM(G55,G56,G59,G60:G61,G66,G69,G73,G77,G80,G83,G87,G90,G93)</f>
        <v>83.5</v>
      </c>
      <c r="H96" s="12">
        <f>SUM(H55,H56,H59,H60:H61,H66,H69,H73,H77,H80,H83,H87,H90,H93)</f>
        <v>2505</v>
      </c>
      <c r="I96" s="68"/>
      <c r="J96" s="69"/>
      <c r="K96" s="70"/>
      <c r="L96" s="67"/>
      <c r="M96" s="67"/>
      <c r="N96" s="67"/>
      <c r="O96" s="67"/>
      <c r="P96" s="67"/>
      <c r="Q96" s="71"/>
      <c r="R96" s="71"/>
      <c r="S96" s="67"/>
      <c r="T96" s="67"/>
      <c r="U96" s="67"/>
      <c r="V96" s="72"/>
    </row>
    <row r="97" spans="1:22" ht="18" customHeight="1" thickBot="1">
      <c r="A97" s="299" t="s">
        <v>72</v>
      </c>
      <c r="B97" s="300"/>
      <c r="C97" s="67"/>
      <c r="D97" s="67"/>
      <c r="E97" s="67"/>
      <c r="F97" s="67"/>
      <c r="G97" s="66">
        <f>SUMIF($B$55:$B$95,"=на базі ВНЗ 1 рівня",G55:G95)+G60</f>
        <v>27.5</v>
      </c>
      <c r="H97" s="66">
        <f>SUMIF($B$55:$B$95,"=на базі ВНЗ 1 рівня",H55:H95)+H60</f>
        <v>825</v>
      </c>
      <c r="I97" s="68"/>
      <c r="J97" s="69"/>
      <c r="K97" s="70"/>
      <c r="L97" s="67"/>
      <c r="M97" s="67"/>
      <c r="N97" s="67"/>
      <c r="O97" s="67"/>
      <c r="P97" s="67"/>
      <c r="Q97" s="71"/>
      <c r="R97" s="71"/>
      <c r="S97" s="67"/>
      <c r="T97" s="67"/>
      <c r="U97" s="67"/>
      <c r="V97" s="72"/>
    </row>
    <row r="98" spans="1:22" ht="18" customHeight="1" thickBot="1">
      <c r="A98" s="299" t="s">
        <v>73</v>
      </c>
      <c r="B98" s="300"/>
      <c r="C98" s="52"/>
      <c r="D98" s="52"/>
      <c r="E98" s="52"/>
      <c r="F98" s="52"/>
      <c r="G98" s="66">
        <f>SUMIF($B$55:$B$95,"=на базі академії",G55:G95)+G55+G59</f>
        <v>56</v>
      </c>
      <c r="H98" s="66">
        <f>SUMIF($B$55:$B$95,"=на базі академії",H55:H95)+H55+H59</f>
        <v>1680</v>
      </c>
      <c r="I98" s="58">
        <f aca="true" t="shared" si="4" ref="I98:N98">SUM(I55:I95)</f>
        <v>174</v>
      </c>
      <c r="J98" s="58">
        <f t="shared" si="4"/>
        <v>102</v>
      </c>
      <c r="K98" s="58">
        <f t="shared" si="4"/>
        <v>48</v>
      </c>
      <c r="L98" s="58">
        <f t="shared" si="4"/>
        <v>24</v>
      </c>
      <c r="M98" s="58">
        <f t="shared" si="4"/>
        <v>1506</v>
      </c>
      <c r="N98" s="58">
        <f t="shared" si="4"/>
        <v>6</v>
      </c>
      <c r="O98" s="58"/>
      <c r="P98" s="58">
        <f>SUM(P55:P95)</f>
        <v>18</v>
      </c>
      <c r="Q98" s="52" t="s">
        <v>115</v>
      </c>
      <c r="R98" s="52"/>
      <c r="S98" s="52" t="s">
        <v>116</v>
      </c>
      <c r="T98" s="52" t="s">
        <v>117</v>
      </c>
      <c r="U98" s="52" t="s">
        <v>118</v>
      </c>
      <c r="V98" s="33"/>
    </row>
    <row r="99" spans="1:22" s="144" customFormat="1" ht="15.75">
      <c r="A99" s="310" t="s">
        <v>166</v>
      </c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1"/>
    </row>
    <row r="100" spans="1:22" s="144" customFormat="1" ht="15.75">
      <c r="A100" s="312" t="s">
        <v>237</v>
      </c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3"/>
    </row>
    <row r="101" spans="1:22" ht="15.75" customHeight="1">
      <c r="A101" s="175" t="s">
        <v>238</v>
      </c>
      <c r="B101" s="22" t="s">
        <v>44</v>
      </c>
      <c r="C101" s="7"/>
      <c r="D101" s="7"/>
      <c r="E101" s="7"/>
      <c r="F101" s="7"/>
      <c r="G101" s="7">
        <f>SUM(G102:G104)</f>
        <v>7</v>
      </c>
      <c r="H101" s="142">
        <f>SUM(H102:H104)</f>
        <v>210</v>
      </c>
      <c r="I101" s="20"/>
      <c r="J101" s="14"/>
      <c r="K101" s="15"/>
      <c r="L101" s="15"/>
      <c r="M101" s="16"/>
      <c r="N101" s="34"/>
      <c r="O101" s="165"/>
      <c r="P101" s="17"/>
      <c r="Q101" s="36"/>
      <c r="R101" s="154"/>
      <c r="S101" s="17"/>
      <c r="T101" s="36"/>
      <c r="U101" s="8"/>
      <c r="V101" s="30"/>
    </row>
    <row r="102" spans="1:22" ht="15.75" customHeight="1">
      <c r="A102" s="176"/>
      <c r="B102" s="25" t="s">
        <v>33</v>
      </c>
      <c r="C102" s="7"/>
      <c r="D102" s="7"/>
      <c r="E102" s="7"/>
      <c r="F102" s="7"/>
      <c r="G102" s="7">
        <f aca="true" t="shared" si="5" ref="G102:G113">H102/30</f>
        <v>1.5</v>
      </c>
      <c r="H102" s="7">
        <v>45</v>
      </c>
      <c r="I102" s="20"/>
      <c r="J102" s="14"/>
      <c r="K102" s="15"/>
      <c r="L102" s="15"/>
      <c r="M102" s="16"/>
      <c r="N102" s="34"/>
      <c r="O102" s="165"/>
      <c r="P102" s="17"/>
      <c r="Q102" s="36"/>
      <c r="R102" s="154"/>
      <c r="S102" s="17"/>
      <c r="T102" s="36"/>
      <c r="U102" s="8"/>
      <c r="V102" s="30"/>
    </row>
    <row r="103" spans="1:22" ht="15.75" customHeight="1">
      <c r="A103" s="176" t="s">
        <v>239</v>
      </c>
      <c r="B103" s="25" t="s">
        <v>34</v>
      </c>
      <c r="C103" s="7"/>
      <c r="D103" s="7">
        <v>12</v>
      </c>
      <c r="E103" s="7"/>
      <c r="F103" s="7"/>
      <c r="G103" s="7">
        <f t="shared" si="5"/>
        <v>2.5</v>
      </c>
      <c r="H103" s="7">
        <v>75</v>
      </c>
      <c r="I103" s="20">
        <f>SUM(J103:L103)</f>
        <v>6</v>
      </c>
      <c r="J103" s="14">
        <v>4</v>
      </c>
      <c r="K103" s="15">
        <v>2</v>
      </c>
      <c r="L103" s="15"/>
      <c r="M103" s="16">
        <f>H103-I103</f>
        <v>69</v>
      </c>
      <c r="N103" s="34"/>
      <c r="O103" s="165"/>
      <c r="P103" s="17"/>
      <c r="Q103" s="36"/>
      <c r="R103" s="154"/>
      <c r="S103" s="17">
        <v>6</v>
      </c>
      <c r="T103" s="36"/>
      <c r="U103" s="8"/>
      <c r="V103" s="30"/>
    </row>
    <row r="104" spans="1:22" ht="15.75" customHeight="1">
      <c r="A104" s="176" t="s">
        <v>240</v>
      </c>
      <c r="B104" s="25" t="s">
        <v>34</v>
      </c>
      <c r="C104" s="7">
        <v>13</v>
      </c>
      <c r="D104" s="7"/>
      <c r="E104" s="7"/>
      <c r="F104" s="7"/>
      <c r="G104" s="7">
        <f t="shared" si="5"/>
        <v>3</v>
      </c>
      <c r="H104" s="7">
        <v>90</v>
      </c>
      <c r="I104" s="20">
        <f>SUM(J104:L104)</f>
        <v>6</v>
      </c>
      <c r="J104" s="14">
        <v>4</v>
      </c>
      <c r="K104" s="15">
        <v>2</v>
      </c>
      <c r="L104" s="15"/>
      <c r="M104" s="16">
        <f>H104-I104</f>
        <v>84</v>
      </c>
      <c r="N104" s="34"/>
      <c r="O104" s="165"/>
      <c r="P104" s="17"/>
      <c r="Q104" s="36"/>
      <c r="R104" s="154"/>
      <c r="S104" s="17"/>
      <c r="T104" s="45">
        <v>6</v>
      </c>
      <c r="U104" s="8"/>
      <c r="V104" s="30"/>
    </row>
    <row r="105" spans="1:22" ht="15.75" customHeight="1">
      <c r="A105" s="176" t="s">
        <v>241</v>
      </c>
      <c r="B105" s="22" t="s">
        <v>40</v>
      </c>
      <c r="C105" s="7"/>
      <c r="D105" s="7"/>
      <c r="E105" s="7"/>
      <c r="F105" s="7"/>
      <c r="G105" s="7">
        <f t="shared" si="5"/>
        <v>3.5</v>
      </c>
      <c r="H105" s="142">
        <f>SUM(H106:H107)</f>
        <v>105</v>
      </c>
      <c r="I105" s="20"/>
      <c r="J105" s="7"/>
      <c r="K105" s="7"/>
      <c r="L105" s="7"/>
      <c r="M105" s="16"/>
      <c r="N105" s="31"/>
      <c r="O105" s="151"/>
      <c r="P105" s="16"/>
      <c r="Q105" s="31"/>
      <c r="R105" s="151"/>
      <c r="S105" s="16"/>
      <c r="T105" s="29"/>
      <c r="U105" s="16"/>
      <c r="V105" s="30"/>
    </row>
    <row r="106" spans="1:22" ht="15.75" customHeight="1">
      <c r="A106" s="31"/>
      <c r="B106" s="25" t="s">
        <v>33</v>
      </c>
      <c r="C106" s="7"/>
      <c r="D106" s="7"/>
      <c r="E106" s="7"/>
      <c r="F106" s="7"/>
      <c r="G106" s="7">
        <f t="shared" si="5"/>
        <v>1</v>
      </c>
      <c r="H106" s="23">
        <v>30</v>
      </c>
      <c r="I106" s="20"/>
      <c r="J106" s="7"/>
      <c r="K106" s="7"/>
      <c r="L106" s="26"/>
      <c r="M106" s="27"/>
      <c r="N106" s="38"/>
      <c r="O106" s="158"/>
      <c r="P106" s="27"/>
      <c r="Q106" s="38"/>
      <c r="R106" s="158"/>
      <c r="S106" s="27"/>
      <c r="T106" s="44"/>
      <c r="U106" s="16"/>
      <c r="V106" s="30"/>
    </row>
    <row r="107" spans="1:22" ht="15.75" customHeight="1">
      <c r="A107" s="176" t="s">
        <v>242</v>
      </c>
      <c r="B107" s="25" t="s">
        <v>34</v>
      </c>
      <c r="C107" s="7"/>
      <c r="D107" s="7">
        <v>12</v>
      </c>
      <c r="E107" s="7"/>
      <c r="F107" s="7"/>
      <c r="G107" s="7">
        <f t="shared" si="5"/>
        <v>2.5</v>
      </c>
      <c r="H107" s="7">
        <v>75</v>
      </c>
      <c r="I107" s="20">
        <v>6</v>
      </c>
      <c r="J107" s="7">
        <v>6</v>
      </c>
      <c r="K107" s="7"/>
      <c r="L107" s="7"/>
      <c r="M107" s="16">
        <f>H107-I107</f>
        <v>69</v>
      </c>
      <c r="N107" s="31"/>
      <c r="O107" s="151"/>
      <c r="P107" s="16"/>
      <c r="Q107" s="31"/>
      <c r="R107" s="151"/>
      <c r="S107" s="16">
        <v>6</v>
      </c>
      <c r="T107" s="29"/>
      <c r="U107" s="16"/>
      <c r="V107" s="30"/>
    </row>
    <row r="108" spans="1:22" ht="15.75" customHeight="1">
      <c r="A108" s="83" t="s">
        <v>243</v>
      </c>
      <c r="B108" s="57" t="s">
        <v>41</v>
      </c>
      <c r="C108" s="7"/>
      <c r="D108" s="7"/>
      <c r="E108" s="7"/>
      <c r="F108" s="7"/>
      <c r="G108" s="8">
        <f t="shared" si="5"/>
        <v>3</v>
      </c>
      <c r="H108" s="142">
        <f>SUM(H109:H110)</f>
        <v>90</v>
      </c>
      <c r="I108" s="7"/>
      <c r="J108" s="15"/>
      <c r="K108" s="15"/>
      <c r="L108" s="15"/>
      <c r="M108" s="16"/>
      <c r="N108" s="34"/>
      <c r="O108" s="152"/>
      <c r="P108" s="19"/>
      <c r="Q108" s="34"/>
      <c r="R108" s="152"/>
      <c r="S108" s="19"/>
      <c r="T108" s="37"/>
      <c r="U108" s="19"/>
      <c r="V108" s="35"/>
    </row>
    <row r="109" spans="1:22" ht="15.75" customHeight="1">
      <c r="A109" s="31"/>
      <c r="B109" s="25" t="s">
        <v>33</v>
      </c>
      <c r="C109" s="7"/>
      <c r="D109" s="7"/>
      <c r="E109" s="7"/>
      <c r="F109" s="7"/>
      <c r="G109" s="8">
        <f t="shared" si="5"/>
        <v>0.5</v>
      </c>
      <c r="H109" s="23">
        <v>15</v>
      </c>
      <c r="I109" s="7"/>
      <c r="J109" s="15"/>
      <c r="K109" s="15"/>
      <c r="L109" s="15"/>
      <c r="M109" s="16"/>
      <c r="N109" s="34"/>
      <c r="O109" s="152"/>
      <c r="P109" s="19"/>
      <c r="Q109" s="34"/>
      <c r="R109" s="152"/>
      <c r="S109" s="19"/>
      <c r="T109" s="37"/>
      <c r="U109" s="19"/>
      <c r="V109" s="35"/>
    </row>
    <row r="110" spans="1:22" ht="15.75" customHeight="1">
      <c r="A110" s="83" t="s">
        <v>244</v>
      </c>
      <c r="B110" s="25" t="s">
        <v>34</v>
      </c>
      <c r="C110" s="7"/>
      <c r="D110" s="7">
        <v>7</v>
      </c>
      <c r="E110" s="7"/>
      <c r="F110" s="7"/>
      <c r="G110" s="8">
        <f t="shared" si="5"/>
        <v>2.5</v>
      </c>
      <c r="H110" s="7">
        <v>75</v>
      </c>
      <c r="I110" s="20">
        <f>SUM(J110:L110)</f>
        <v>6</v>
      </c>
      <c r="J110" s="7">
        <v>4</v>
      </c>
      <c r="K110" s="7">
        <v>2</v>
      </c>
      <c r="L110" s="15"/>
      <c r="M110" s="16">
        <f>H110-I110</f>
        <v>69</v>
      </c>
      <c r="N110" s="34">
        <v>6</v>
      </c>
      <c r="O110" s="152"/>
      <c r="P110" s="19"/>
      <c r="Q110" s="34"/>
      <c r="R110" s="152"/>
      <c r="S110" s="19"/>
      <c r="T110" s="37"/>
      <c r="U110" s="19"/>
      <c r="V110" s="35"/>
    </row>
    <row r="111" spans="1:22" ht="15.75" customHeight="1">
      <c r="A111" s="83" t="s">
        <v>245</v>
      </c>
      <c r="B111" s="65" t="s">
        <v>227</v>
      </c>
      <c r="C111" s="11"/>
      <c r="D111" s="11"/>
      <c r="E111" s="11"/>
      <c r="F111" s="11"/>
      <c r="G111" s="8">
        <f t="shared" si="5"/>
        <v>3</v>
      </c>
      <c r="H111" s="142">
        <f>SUM(H112:H113)</f>
        <v>90</v>
      </c>
      <c r="I111" s="20"/>
      <c r="J111" s="7"/>
      <c r="K111" s="7"/>
      <c r="L111" s="15"/>
      <c r="M111" s="16"/>
      <c r="N111" s="54"/>
      <c r="O111" s="157"/>
      <c r="P111" s="55"/>
      <c r="Q111" s="54"/>
      <c r="R111" s="157"/>
      <c r="S111" s="55"/>
      <c r="T111" s="37"/>
      <c r="U111" s="55"/>
      <c r="V111" s="35"/>
    </row>
    <row r="112" spans="1:22" ht="15.75" customHeight="1">
      <c r="A112" s="31"/>
      <c r="B112" s="25" t="s">
        <v>33</v>
      </c>
      <c r="C112" s="11"/>
      <c r="D112" s="11"/>
      <c r="E112" s="11"/>
      <c r="F112" s="11"/>
      <c r="G112" s="8">
        <f t="shared" si="5"/>
        <v>1.5</v>
      </c>
      <c r="H112" s="23">
        <v>45</v>
      </c>
      <c r="I112" s="20"/>
      <c r="J112" s="7"/>
      <c r="K112" s="7"/>
      <c r="L112" s="15"/>
      <c r="M112" s="16"/>
      <c r="N112" s="54"/>
      <c r="O112" s="157"/>
      <c r="P112" s="55"/>
      <c r="Q112" s="54"/>
      <c r="R112" s="157"/>
      <c r="S112" s="55"/>
      <c r="T112" s="37"/>
      <c r="U112" s="55"/>
      <c r="V112" s="35"/>
    </row>
    <row r="113" spans="1:22" ht="15.75" customHeight="1">
      <c r="A113" s="83" t="s">
        <v>246</v>
      </c>
      <c r="B113" s="25" t="s">
        <v>34</v>
      </c>
      <c r="C113" s="11"/>
      <c r="D113" s="11">
        <v>14</v>
      </c>
      <c r="E113" s="11"/>
      <c r="F113" s="11"/>
      <c r="G113" s="8">
        <f t="shared" si="5"/>
        <v>1.5</v>
      </c>
      <c r="H113" s="7">
        <v>45</v>
      </c>
      <c r="I113" s="20">
        <f>SUM(J113:L113)</f>
        <v>6</v>
      </c>
      <c r="J113" s="7">
        <v>4</v>
      </c>
      <c r="K113" s="7">
        <v>2</v>
      </c>
      <c r="L113" s="7"/>
      <c r="M113" s="16">
        <f>H113-I113</f>
        <v>39</v>
      </c>
      <c r="N113" s="31"/>
      <c r="O113" s="151"/>
      <c r="P113" s="30"/>
      <c r="Q113" s="31"/>
      <c r="R113" s="151"/>
      <c r="S113" s="30"/>
      <c r="T113" s="29"/>
      <c r="U113" s="7">
        <v>6</v>
      </c>
      <c r="V113" s="35"/>
    </row>
    <row r="114" spans="1:22" ht="15.75" customHeight="1">
      <c r="A114" s="83" t="s">
        <v>247</v>
      </c>
      <c r="B114" s="25" t="s">
        <v>75</v>
      </c>
      <c r="C114" s="11"/>
      <c r="D114" s="11">
        <v>13</v>
      </c>
      <c r="E114" s="11"/>
      <c r="F114" s="11"/>
      <c r="G114" s="7">
        <f>H114/30</f>
        <v>3</v>
      </c>
      <c r="H114" s="7">
        <v>90</v>
      </c>
      <c r="I114" s="20">
        <f>SUM(J114:L114)</f>
        <v>12</v>
      </c>
      <c r="J114" s="7">
        <v>8</v>
      </c>
      <c r="K114" s="7">
        <v>4</v>
      </c>
      <c r="L114" s="7"/>
      <c r="M114" s="16">
        <f>H114-I114</f>
        <v>78</v>
      </c>
      <c r="N114" s="31"/>
      <c r="O114" s="151"/>
      <c r="P114" s="16"/>
      <c r="Q114" s="31"/>
      <c r="R114" s="151"/>
      <c r="S114" s="30"/>
      <c r="T114" s="83" t="s">
        <v>114</v>
      </c>
      <c r="U114" s="16"/>
      <c r="V114" s="30"/>
    </row>
    <row r="115" spans="1:22" ht="15.75" customHeight="1">
      <c r="A115" s="173" t="s">
        <v>248</v>
      </c>
      <c r="B115" s="22" t="s">
        <v>45</v>
      </c>
      <c r="C115" s="7"/>
      <c r="D115" s="7"/>
      <c r="E115" s="7"/>
      <c r="F115" s="7"/>
      <c r="G115" s="7">
        <f aca="true" t="shared" si="6" ref="G115:G130">H115/30</f>
        <v>3</v>
      </c>
      <c r="H115" s="142">
        <f>SUM(H116:H117)</f>
        <v>90</v>
      </c>
      <c r="I115" s="20"/>
      <c r="J115" s="7"/>
      <c r="K115" s="15"/>
      <c r="L115" s="15"/>
      <c r="M115" s="16"/>
      <c r="N115" s="37"/>
      <c r="O115" s="152"/>
      <c r="P115" s="19"/>
      <c r="Q115" s="34"/>
      <c r="R115" s="152"/>
      <c r="S115" s="19"/>
      <c r="T115" s="37"/>
      <c r="U115" s="19"/>
      <c r="V115" s="35"/>
    </row>
    <row r="116" spans="1:22" ht="15.75" customHeight="1">
      <c r="A116" s="31"/>
      <c r="B116" s="25" t="s">
        <v>33</v>
      </c>
      <c r="C116" s="7"/>
      <c r="D116" s="7"/>
      <c r="E116" s="7"/>
      <c r="F116" s="7"/>
      <c r="G116" s="7">
        <f t="shared" si="6"/>
        <v>0.5</v>
      </c>
      <c r="H116" s="23">
        <v>15</v>
      </c>
      <c r="I116" s="20"/>
      <c r="J116" s="7"/>
      <c r="K116" s="15"/>
      <c r="L116" s="15"/>
      <c r="M116" s="16"/>
      <c r="N116" s="37"/>
      <c r="O116" s="152"/>
      <c r="P116" s="19"/>
      <c r="Q116" s="37"/>
      <c r="R116" s="152"/>
      <c r="S116" s="19"/>
      <c r="T116" s="37"/>
      <c r="U116" s="19"/>
      <c r="V116" s="35"/>
    </row>
    <row r="117" spans="1:22" ht="15.75" customHeight="1">
      <c r="A117" s="83" t="s">
        <v>249</v>
      </c>
      <c r="B117" s="25" t="s">
        <v>34</v>
      </c>
      <c r="C117" s="7"/>
      <c r="D117" s="7">
        <v>9</v>
      </c>
      <c r="E117" s="7"/>
      <c r="F117" s="7"/>
      <c r="G117" s="7">
        <f t="shared" si="6"/>
        <v>2.5</v>
      </c>
      <c r="H117" s="7">
        <v>75</v>
      </c>
      <c r="I117" s="20">
        <f>SUM(J117:L117)</f>
        <v>6</v>
      </c>
      <c r="J117" s="7">
        <v>4</v>
      </c>
      <c r="K117" s="15">
        <v>2</v>
      </c>
      <c r="L117" s="15"/>
      <c r="M117" s="16">
        <f>H117-I117</f>
        <v>69</v>
      </c>
      <c r="N117" s="37"/>
      <c r="O117" s="152"/>
      <c r="P117" s="19">
        <v>6</v>
      </c>
      <c r="Q117" s="37"/>
      <c r="R117" s="152"/>
      <c r="S117" s="19"/>
      <c r="T117" s="37"/>
      <c r="U117" s="19"/>
      <c r="V117" s="35"/>
    </row>
    <row r="118" spans="1:22" ht="15.75" customHeight="1">
      <c r="A118" s="173" t="s">
        <v>250</v>
      </c>
      <c r="B118" s="22" t="s">
        <v>39</v>
      </c>
      <c r="C118" s="7"/>
      <c r="D118" s="7"/>
      <c r="E118" s="7"/>
      <c r="F118" s="7"/>
      <c r="G118" s="7">
        <f t="shared" si="6"/>
        <v>3</v>
      </c>
      <c r="H118" s="142">
        <f>SUM(H119:H120)</f>
        <v>90</v>
      </c>
      <c r="I118" s="20"/>
      <c r="J118" s="7"/>
      <c r="K118" s="7"/>
      <c r="L118" s="7"/>
      <c r="M118" s="16"/>
      <c r="N118" s="31"/>
      <c r="O118" s="151"/>
      <c r="P118" s="16"/>
      <c r="Q118" s="29"/>
      <c r="R118" s="151"/>
      <c r="S118" s="16"/>
      <c r="T118" s="29"/>
      <c r="U118" s="16"/>
      <c r="V118" s="30"/>
    </row>
    <row r="119" spans="1:22" ht="15.75" customHeight="1">
      <c r="A119" s="31"/>
      <c r="B119" s="25" t="s">
        <v>33</v>
      </c>
      <c r="C119" s="7"/>
      <c r="D119" s="7"/>
      <c r="E119" s="7"/>
      <c r="F119" s="7"/>
      <c r="G119" s="7">
        <f t="shared" si="6"/>
        <v>0.5</v>
      </c>
      <c r="H119" s="23">
        <v>15</v>
      </c>
      <c r="I119" s="20"/>
      <c r="J119" s="7"/>
      <c r="K119" s="7"/>
      <c r="L119" s="7"/>
      <c r="M119" s="16"/>
      <c r="N119" s="31"/>
      <c r="O119" s="151"/>
      <c r="P119" s="16"/>
      <c r="Q119" s="29"/>
      <c r="R119" s="151"/>
      <c r="S119" s="16"/>
      <c r="T119" s="29"/>
      <c r="U119" s="18"/>
      <c r="V119" s="30"/>
    </row>
    <row r="120" spans="1:22" ht="15.75" customHeight="1">
      <c r="A120" s="173" t="s">
        <v>251</v>
      </c>
      <c r="B120" s="25" t="s">
        <v>34</v>
      </c>
      <c r="C120" s="7">
        <v>12</v>
      </c>
      <c r="D120" s="7"/>
      <c r="E120" s="7"/>
      <c r="F120" s="7"/>
      <c r="G120" s="7">
        <f t="shared" si="6"/>
        <v>2.5</v>
      </c>
      <c r="H120" s="7">
        <v>75</v>
      </c>
      <c r="I120" s="20">
        <f>SUM(J120:L120)</f>
        <v>12</v>
      </c>
      <c r="J120" s="7">
        <v>8</v>
      </c>
      <c r="K120" s="7">
        <v>4</v>
      </c>
      <c r="L120" s="7"/>
      <c r="M120" s="16">
        <f>H120-I120</f>
        <v>63</v>
      </c>
      <c r="N120" s="31"/>
      <c r="O120" s="151"/>
      <c r="P120" s="16"/>
      <c r="Q120" s="29"/>
      <c r="R120" s="154"/>
      <c r="S120" s="84" t="s">
        <v>114</v>
      </c>
      <c r="T120" s="29"/>
      <c r="U120" s="18"/>
      <c r="V120" s="30"/>
    </row>
    <row r="121" spans="1:22" ht="15.75" customHeight="1">
      <c r="A121" s="176" t="s">
        <v>252</v>
      </c>
      <c r="B121" s="180" t="s">
        <v>235</v>
      </c>
      <c r="C121" s="7"/>
      <c r="D121" s="7"/>
      <c r="E121" s="7"/>
      <c r="F121" s="7"/>
      <c r="G121" s="7">
        <f t="shared" si="6"/>
        <v>4</v>
      </c>
      <c r="H121" s="142">
        <f>SUM(H122:H123)</f>
        <v>120</v>
      </c>
      <c r="I121" s="20"/>
      <c r="J121" s="7"/>
      <c r="K121" s="7"/>
      <c r="L121" s="7"/>
      <c r="M121" s="16"/>
      <c r="N121" s="39"/>
      <c r="O121" s="159"/>
      <c r="P121" s="18"/>
      <c r="Q121" s="39"/>
      <c r="R121" s="159"/>
      <c r="S121" s="18"/>
      <c r="T121" s="29"/>
      <c r="U121" s="16"/>
      <c r="V121" s="30"/>
    </row>
    <row r="122" spans="1:22" ht="15.75" customHeight="1">
      <c r="A122" s="176"/>
      <c r="B122" s="25" t="s">
        <v>33</v>
      </c>
      <c r="C122" s="7"/>
      <c r="D122" s="7"/>
      <c r="E122" s="7"/>
      <c r="F122" s="7"/>
      <c r="G122" s="7">
        <f t="shared" si="6"/>
        <v>1</v>
      </c>
      <c r="H122" s="23">
        <v>30</v>
      </c>
      <c r="I122" s="20"/>
      <c r="J122" s="7"/>
      <c r="K122" s="7"/>
      <c r="L122" s="7"/>
      <c r="M122" s="16"/>
      <c r="N122" s="39"/>
      <c r="O122" s="159"/>
      <c r="P122" s="18"/>
      <c r="Q122" s="39"/>
      <c r="R122" s="159"/>
      <c r="S122" s="18"/>
      <c r="T122" s="29"/>
      <c r="U122" s="16"/>
      <c r="V122" s="30"/>
    </row>
    <row r="123" spans="1:22" ht="15.75" customHeight="1">
      <c r="A123" s="176" t="s">
        <v>253</v>
      </c>
      <c r="B123" s="25" t="s">
        <v>34</v>
      </c>
      <c r="C123" s="7"/>
      <c r="D123" s="7">
        <v>13</v>
      </c>
      <c r="E123" s="7"/>
      <c r="F123" s="7"/>
      <c r="G123" s="7">
        <f t="shared" si="6"/>
        <v>3</v>
      </c>
      <c r="H123" s="7">
        <v>90</v>
      </c>
      <c r="I123" s="20">
        <f>SUM(J123:L123)</f>
        <v>12</v>
      </c>
      <c r="J123" s="7">
        <v>8</v>
      </c>
      <c r="K123" s="7">
        <v>4</v>
      </c>
      <c r="L123" s="7"/>
      <c r="M123" s="16">
        <f>H123-I123</f>
        <v>78</v>
      </c>
      <c r="N123" s="31"/>
      <c r="O123" s="151"/>
      <c r="P123" s="16"/>
      <c r="Q123" s="31"/>
      <c r="R123" s="151"/>
      <c r="S123" s="16"/>
      <c r="T123" s="83" t="s">
        <v>114</v>
      </c>
      <c r="U123" s="16"/>
      <c r="V123" s="30"/>
    </row>
    <row r="124" spans="1:22" ht="15.75" customHeight="1">
      <c r="A124" s="173" t="s">
        <v>254</v>
      </c>
      <c r="B124" s="57" t="s">
        <v>37</v>
      </c>
      <c r="C124" s="7"/>
      <c r="D124" s="7"/>
      <c r="E124" s="7"/>
      <c r="F124" s="7"/>
      <c r="G124" s="7">
        <f t="shared" si="6"/>
        <v>3</v>
      </c>
      <c r="H124" s="142">
        <f>SUM(H125:H126)</f>
        <v>90</v>
      </c>
      <c r="I124" s="60"/>
      <c r="J124" s="61"/>
      <c r="K124" s="59"/>
      <c r="L124" s="59"/>
      <c r="M124" s="17"/>
      <c r="N124" s="36"/>
      <c r="O124" s="154"/>
      <c r="P124" s="17"/>
      <c r="Q124" s="36"/>
      <c r="R124" s="154"/>
      <c r="S124" s="17"/>
      <c r="T124" s="45"/>
      <c r="U124" s="17"/>
      <c r="V124" s="62"/>
    </row>
    <row r="125" spans="1:22" ht="15.75" customHeight="1">
      <c r="A125" s="31"/>
      <c r="B125" s="25" t="s">
        <v>33</v>
      </c>
      <c r="C125" s="7"/>
      <c r="D125" s="7"/>
      <c r="E125" s="7"/>
      <c r="F125" s="7"/>
      <c r="G125" s="7">
        <f t="shared" si="6"/>
        <v>0.5</v>
      </c>
      <c r="H125" s="23">
        <v>15</v>
      </c>
      <c r="I125" s="20"/>
      <c r="J125" s="14"/>
      <c r="K125" s="15"/>
      <c r="L125" s="15"/>
      <c r="M125" s="16"/>
      <c r="N125" s="36"/>
      <c r="O125" s="154"/>
      <c r="P125" s="17"/>
      <c r="Q125" s="36"/>
      <c r="R125" s="154"/>
      <c r="S125" s="17"/>
      <c r="T125" s="45"/>
      <c r="U125" s="17"/>
      <c r="V125" s="30"/>
    </row>
    <row r="126" spans="1:22" ht="15.75" customHeight="1">
      <c r="A126" s="173" t="s">
        <v>255</v>
      </c>
      <c r="B126" s="25" t="s">
        <v>34</v>
      </c>
      <c r="C126" s="7"/>
      <c r="D126" s="7">
        <v>10</v>
      </c>
      <c r="E126" s="7"/>
      <c r="F126" s="7"/>
      <c r="G126" s="7">
        <f t="shared" si="6"/>
        <v>2.5</v>
      </c>
      <c r="H126" s="7">
        <v>75</v>
      </c>
      <c r="I126" s="20">
        <f>SUM(J126:L126)</f>
        <v>6</v>
      </c>
      <c r="J126" s="7">
        <v>4</v>
      </c>
      <c r="K126" s="7">
        <v>2</v>
      </c>
      <c r="L126" s="15"/>
      <c r="M126" s="16">
        <f>H126-I126</f>
        <v>69</v>
      </c>
      <c r="N126" s="36"/>
      <c r="O126" s="154"/>
      <c r="P126" s="17"/>
      <c r="Q126" s="36">
        <v>6</v>
      </c>
      <c r="R126" s="154"/>
      <c r="S126" s="17"/>
      <c r="T126" s="45"/>
      <c r="U126" s="17"/>
      <c r="V126" s="30"/>
    </row>
    <row r="127" spans="1:22" ht="15.75" customHeight="1">
      <c r="A127" s="176" t="s">
        <v>256</v>
      </c>
      <c r="B127" s="22" t="s">
        <v>46</v>
      </c>
      <c r="C127" s="7"/>
      <c r="D127" s="7"/>
      <c r="E127" s="7"/>
      <c r="F127" s="7"/>
      <c r="G127" s="7">
        <f t="shared" si="6"/>
        <v>7</v>
      </c>
      <c r="H127" s="142">
        <f>SUM(H128:H130)</f>
        <v>210</v>
      </c>
      <c r="I127" s="20"/>
      <c r="J127" s="7"/>
      <c r="K127" s="7"/>
      <c r="L127" s="7"/>
      <c r="M127" s="16"/>
      <c r="N127" s="34"/>
      <c r="O127" s="152"/>
      <c r="P127" s="19"/>
      <c r="Q127" s="34"/>
      <c r="R127" s="152"/>
      <c r="S127" s="16"/>
      <c r="T127" s="37"/>
      <c r="U127" s="19"/>
      <c r="V127" s="35"/>
    </row>
    <row r="128" spans="1:22" ht="15.75" customHeight="1">
      <c r="A128" s="31"/>
      <c r="B128" s="25" t="s">
        <v>33</v>
      </c>
      <c r="C128" s="7"/>
      <c r="D128" s="7"/>
      <c r="E128" s="7"/>
      <c r="F128" s="7"/>
      <c r="G128" s="7">
        <f t="shared" si="6"/>
        <v>1.5</v>
      </c>
      <c r="H128" s="23">
        <v>45</v>
      </c>
      <c r="I128" s="20"/>
      <c r="J128" s="7"/>
      <c r="K128" s="7"/>
      <c r="L128" s="7"/>
      <c r="M128" s="16"/>
      <c r="N128" s="34"/>
      <c r="O128" s="152"/>
      <c r="P128" s="19"/>
      <c r="Q128" s="34"/>
      <c r="R128" s="152"/>
      <c r="S128" s="19"/>
      <c r="T128" s="29"/>
      <c r="U128" s="19"/>
      <c r="V128" s="35"/>
    </row>
    <row r="129" spans="1:22" ht="15.75" customHeight="1">
      <c r="A129" s="173" t="s">
        <v>257</v>
      </c>
      <c r="B129" s="25" t="s">
        <v>34</v>
      </c>
      <c r="C129" s="7"/>
      <c r="D129" s="7">
        <v>12</v>
      </c>
      <c r="E129" s="7"/>
      <c r="F129" s="7"/>
      <c r="G129" s="7">
        <f t="shared" si="6"/>
        <v>2.5</v>
      </c>
      <c r="H129" s="7">
        <v>75</v>
      </c>
      <c r="I129" s="20">
        <f>SUM(J129:L129)</f>
        <v>6</v>
      </c>
      <c r="J129" s="7">
        <v>4</v>
      </c>
      <c r="K129" s="7">
        <v>2</v>
      </c>
      <c r="L129" s="7"/>
      <c r="M129" s="16">
        <f>H129-I129</f>
        <v>69</v>
      </c>
      <c r="N129" s="34"/>
      <c r="O129" s="152"/>
      <c r="P129" s="19"/>
      <c r="Q129" s="34"/>
      <c r="R129" s="152"/>
      <c r="S129" s="16">
        <v>6</v>
      </c>
      <c r="T129" s="37"/>
      <c r="U129" s="19"/>
      <c r="V129" s="35"/>
    </row>
    <row r="130" spans="1:22" ht="15.75" customHeight="1">
      <c r="A130" s="173" t="s">
        <v>258</v>
      </c>
      <c r="B130" s="25" t="s">
        <v>34</v>
      </c>
      <c r="C130" s="7">
        <v>13</v>
      </c>
      <c r="D130" s="7"/>
      <c r="E130" s="7"/>
      <c r="F130" s="7"/>
      <c r="G130" s="7">
        <f t="shared" si="6"/>
        <v>3</v>
      </c>
      <c r="H130" s="7">
        <v>90</v>
      </c>
      <c r="I130" s="20">
        <f>SUM(J130:L130)</f>
        <v>12</v>
      </c>
      <c r="J130" s="7">
        <v>8</v>
      </c>
      <c r="K130" s="7">
        <v>4</v>
      </c>
      <c r="L130" s="7"/>
      <c r="M130" s="16">
        <f>H130-I130</f>
        <v>78</v>
      </c>
      <c r="N130" s="34"/>
      <c r="O130" s="152"/>
      <c r="P130" s="19"/>
      <c r="Q130" s="34"/>
      <c r="R130" s="152"/>
      <c r="S130" s="19"/>
      <c r="T130" s="83" t="s">
        <v>114</v>
      </c>
      <c r="U130" s="19"/>
      <c r="V130" s="35"/>
    </row>
    <row r="131" spans="1:22" ht="15.75" customHeight="1">
      <c r="A131" s="173" t="s">
        <v>259</v>
      </c>
      <c r="B131" s="22" t="s">
        <v>236</v>
      </c>
      <c r="C131" s="7"/>
      <c r="D131" s="7">
        <v>14</v>
      </c>
      <c r="E131" s="7"/>
      <c r="F131" s="7"/>
      <c r="G131" s="7">
        <f>H131/30</f>
        <v>3</v>
      </c>
      <c r="H131" s="7">
        <v>90</v>
      </c>
      <c r="I131" s="20">
        <f>SUM(J131:L131)</f>
        <v>12</v>
      </c>
      <c r="J131" s="7">
        <v>8</v>
      </c>
      <c r="K131" s="7">
        <v>4</v>
      </c>
      <c r="L131" s="7"/>
      <c r="M131" s="16">
        <f>H131-I131</f>
        <v>78</v>
      </c>
      <c r="N131" s="31"/>
      <c r="O131" s="151"/>
      <c r="P131" s="16"/>
      <c r="Q131" s="29"/>
      <c r="R131" s="151"/>
      <c r="S131" s="16"/>
      <c r="T131" s="37"/>
      <c r="U131" s="19">
        <v>12</v>
      </c>
      <c r="V131" s="35"/>
    </row>
    <row r="132" spans="1:22" ht="15.75" customHeight="1">
      <c r="A132" s="173" t="s">
        <v>260</v>
      </c>
      <c r="B132" s="22" t="s">
        <v>38</v>
      </c>
      <c r="C132" s="7"/>
      <c r="D132" s="7"/>
      <c r="E132" s="7"/>
      <c r="F132" s="7"/>
      <c r="G132" s="7">
        <f>H132/30</f>
        <v>7</v>
      </c>
      <c r="H132" s="142">
        <f>SUM(H133:H134)</f>
        <v>210</v>
      </c>
      <c r="I132" s="20"/>
      <c r="J132" s="7"/>
      <c r="K132" s="7"/>
      <c r="L132" s="7"/>
      <c r="M132" s="16"/>
      <c r="N132" s="31"/>
      <c r="O132" s="151"/>
      <c r="P132" s="16"/>
      <c r="Q132" s="31"/>
      <c r="R132" s="151"/>
      <c r="S132" s="16"/>
      <c r="T132" s="29"/>
      <c r="U132" s="16"/>
      <c r="V132" s="30"/>
    </row>
    <row r="133" spans="1:22" ht="15.75" customHeight="1">
      <c r="A133" s="176"/>
      <c r="B133" s="25" t="s">
        <v>33</v>
      </c>
      <c r="C133" s="7"/>
      <c r="D133" s="7"/>
      <c r="E133" s="7"/>
      <c r="F133" s="7"/>
      <c r="G133" s="7">
        <f>H133/30</f>
        <v>3</v>
      </c>
      <c r="H133" s="23">
        <v>90</v>
      </c>
      <c r="I133" s="20"/>
      <c r="J133" s="7"/>
      <c r="K133" s="7"/>
      <c r="L133" s="7"/>
      <c r="M133" s="16"/>
      <c r="N133" s="31"/>
      <c r="O133" s="151"/>
      <c r="P133" s="16"/>
      <c r="Q133" s="31"/>
      <c r="R133" s="151"/>
      <c r="S133" s="16"/>
      <c r="T133" s="29"/>
      <c r="U133" s="16"/>
      <c r="V133" s="30"/>
    </row>
    <row r="134" spans="1:22" ht="15.75" customHeight="1">
      <c r="A134" s="176" t="s">
        <v>261</v>
      </c>
      <c r="B134" s="25" t="s">
        <v>34</v>
      </c>
      <c r="C134" s="7"/>
      <c r="D134" s="7">
        <v>13</v>
      </c>
      <c r="E134" s="7"/>
      <c r="F134" s="7"/>
      <c r="G134" s="7">
        <f>H134/30</f>
        <v>4</v>
      </c>
      <c r="H134" s="7">
        <v>120</v>
      </c>
      <c r="I134" s="20">
        <f>SUM(J134:L134)</f>
        <v>6</v>
      </c>
      <c r="J134" s="7">
        <v>4</v>
      </c>
      <c r="K134" s="7">
        <v>2</v>
      </c>
      <c r="L134" s="7"/>
      <c r="M134" s="16">
        <f>H134-I134</f>
        <v>114</v>
      </c>
      <c r="N134" s="31"/>
      <c r="O134" s="151"/>
      <c r="P134" s="16"/>
      <c r="Q134" s="31"/>
      <c r="R134" s="151"/>
      <c r="S134" s="19"/>
      <c r="T134" s="45">
        <v>6</v>
      </c>
      <c r="U134" s="16"/>
      <c r="V134" s="30"/>
    </row>
    <row r="135" spans="1:21" ht="16.5" thickBot="1">
      <c r="A135" s="176" t="s">
        <v>262</v>
      </c>
      <c r="B135" s="22" t="s">
        <v>71</v>
      </c>
      <c r="C135" s="7"/>
      <c r="D135" s="7">
        <v>14</v>
      </c>
      <c r="E135" s="7"/>
      <c r="F135" s="7"/>
      <c r="G135" s="7">
        <f>H135/30</f>
        <v>3</v>
      </c>
      <c r="H135" s="7">
        <v>90</v>
      </c>
      <c r="I135" s="20">
        <f>SUM(J135:L135)</f>
        <v>12</v>
      </c>
      <c r="J135" s="7">
        <v>8</v>
      </c>
      <c r="K135" s="7">
        <v>4</v>
      </c>
      <c r="L135" s="7"/>
      <c r="M135" s="16">
        <f>H135-I135</f>
        <v>78</v>
      </c>
      <c r="N135" s="31"/>
      <c r="O135" s="151"/>
      <c r="P135" s="16"/>
      <c r="Q135" s="31"/>
      <c r="R135" s="151"/>
      <c r="S135" s="19"/>
      <c r="T135" s="37"/>
      <c r="U135" s="9" t="s">
        <v>114</v>
      </c>
    </row>
    <row r="136" spans="1:22" ht="18" customHeight="1" thickBot="1">
      <c r="A136" s="299" t="s">
        <v>4</v>
      </c>
      <c r="B136" s="300"/>
      <c r="C136" s="67"/>
      <c r="D136" s="67"/>
      <c r="E136" s="67"/>
      <c r="F136" s="67"/>
      <c r="G136" s="12">
        <f>SUM(G101,G105,G108,G111,G114:G115,G118,G121,G124,G127,G131:G132,G135)</f>
        <v>52.5</v>
      </c>
      <c r="H136" s="12">
        <f>SUM(H101,H105,H108,H111,H114:H115,H118,H121,H124,H127,H131:H132,H135)</f>
        <v>1575</v>
      </c>
      <c r="I136" s="68"/>
      <c r="J136" s="69"/>
      <c r="K136" s="70"/>
      <c r="L136" s="67"/>
      <c r="M136" s="67"/>
      <c r="N136" s="67"/>
      <c r="O136" s="67"/>
      <c r="P136" s="67"/>
      <c r="Q136" s="71"/>
      <c r="R136" s="71"/>
      <c r="S136" s="67"/>
      <c r="T136" s="67"/>
      <c r="U136" s="67"/>
      <c r="V136" s="72"/>
    </row>
    <row r="137" spans="1:22" ht="18" customHeight="1" thickBot="1">
      <c r="A137" s="299" t="s">
        <v>72</v>
      </c>
      <c r="B137" s="300"/>
      <c r="C137" s="67"/>
      <c r="D137" s="67"/>
      <c r="E137" s="67"/>
      <c r="F137" s="67"/>
      <c r="G137" s="12">
        <f>SUMIF($B$101:$B$135,"=на базі ВНЗ 1 рівня",G101:G135)</f>
        <v>11.5</v>
      </c>
      <c r="H137" s="12">
        <f>SUMIF($B$101:$B$135,"=на базі ВНЗ 1 рівня",H101:H135)</f>
        <v>345</v>
      </c>
      <c r="I137" s="68"/>
      <c r="J137" s="69"/>
      <c r="K137" s="70"/>
      <c r="L137" s="67"/>
      <c r="M137" s="67"/>
      <c r="N137" s="67"/>
      <c r="O137" s="67"/>
      <c r="P137" s="67"/>
      <c r="Q137" s="71"/>
      <c r="R137" s="71"/>
      <c r="S137" s="67"/>
      <c r="T137" s="67"/>
      <c r="U137" s="67"/>
      <c r="V137" s="72"/>
    </row>
    <row r="138" spans="1:22" ht="18" customHeight="1" thickBot="1">
      <c r="A138" s="299" t="s">
        <v>73</v>
      </c>
      <c r="B138" s="300"/>
      <c r="C138" s="12"/>
      <c r="D138" s="12"/>
      <c r="E138" s="12"/>
      <c r="F138" s="12"/>
      <c r="G138" s="66">
        <f>SUMIF($B$101:$B$135,"=на базі академії",G101:G135)+G114+G131+G135</f>
        <v>41</v>
      </c>
      <c r="H138" s="66">
        <f>SUMIF($B$101:$B$135,"=на базі академії",H101:H135)+H114+H131+H135</f>
        <v>1230</v>
      </c>
      <c r="I138" s="64">
        <f aca="true" t="shared" si="7" ref="I138:N138">SUM(I101:I135)</f>
        <v>126</v>
      </c>
      <c r="J138" s="64">
        <f t="shared" si="7"/>
        <v>86</v>
      </c>
      <c r="K138" s="64">
        <f t="shared" si="7"/>
        <v>40</v>
      </c>
      <c r="L138" s="64">
        <f t="shared" si="7"/>
        <v>0</v>
      </c>
      <c r="M138" s="64">
        <f t="shared" si="7"/>
        <v>1104</v>
      </c>
      <c r="N138" s="64">
        <f t="shared" si="7"/>
        <v>6</v>
      </c>
      <c r="O138" s="64"/>
      <c r="P138" s="64">
        <f>SUM(P101:P135)</f>
        <v>6</v>
      </c>
      <c r="Q138" s="64">
        <f>SUM(Q101:Q135)</f>
        <v>6</v>
      </c>
      <c r="R138" s="64"/>
      <c r="S138" s="52" t="s">
        <v>119</v>
      </c>
      <c r="T138" s="52" t="s">
        <v>120</v>
      </c>
      <c r="U138" s="52" t="s">
        <v>121</v>
      </c>
      <c r="V138" s="33"/>
    </row>
    <row r="139" spans="1:22" s="144" customFormat="1" ht="15.75">
      <c r="A139" s="310" t="s">
        <v>167</v>
      </c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1"/>
    </row>
    <row r="140" spans="1:22" ht="15.75" customHeight="1">
      <c r="A140" s="83" t="s">
        <v>224</v>
      </c>
      <c r="B140" s="22" t="s">
        <v>47</v>
      </c>
      <c r="C140" s="7"/>
      <c r="D140" s="7" t="s">
        <v>48</v>
      </c>
      <c r="E140" s="7"/>
      <c r="F140" s="7"/>
      <c r="G140" s="7">
        <f>H140/30</f>
        <v>3</v>
      </c>
      <c r="H140" s="7">
        <v>90</v>
      </c>
      <c r="I140" s="7">
        <v>60</v>
      </c>
      <c r="J140" s="7"/>
      <c r="K140" s="7"/>
      <c r="L140" s="7">
        <v>30</v>
      </c>
      <c r="M140" s="16">
        <f>H140-I140</f>
        <v>30</v>
      </c>
      <c r="N140" s="31"/>
      <c r="O140" s="151"/>
      <c r="P140" s="16"/>
      <c r="Q140" s="31"/>
      <c r="R140" s="151"/>
      <c r="S140" s="16"/>
      <c r="T140" s="31"/>
      <c r="U140" s="7"/>
      <c r="V140" s="30"/>
    </row>
    <row r="141" spans="1:22" ht="15.75" customHeight="1" thickBot="1">
      <c r="A141" s="83" t="s">
        <v>225</v>
      </c>
      <c r="B141" s="22" t="s">
        <v>29</v>
      </c>
      <c r="C141" s="7"/>
      <c r="D141" s="7" t="s">
        <v>49</v>
      </c>
      <c r="E141" s="7"/>
      <c r="F141" s="7"/>
      <c r="G141" s="7">
        <f>H141/30</f>
        <v>12</v>
      </c>
      <c r="H141" s="7">
        <v>360</v>
      </c>
      <c r="I141" s="7"/>
      <c r="J141" s="7"/>
      <c r="K141" s="7"/>
      <c r="L141" s="7"/>
      <c r="M141" s="16"/>
      <c r="N141" s="31"/>
      <c r="O141" s="151"/>
      <c r="P141" s="16"/>
      <c r="Q141" s="31"/>
      <c r="R141" s="151"/>
      <c r="S141" s="16"/>
      <c r="T141" s="31"/>
      <c r="U141" s="7"/>
      <c r="V141" s="30"/>
    </row>
    <row r="142" spans="1:22" ht="14.25" customHeight="1" thickBot="1">
      <c r="A142" s="299" t="s">
        <v>228</v>
      </c>
      <c r="B142" s="300"/>
      <c r="C142" s="12"/>
      <c r="D142" s="12"/>
      <c r="E142" s="12"/>
      <c r="F142" s="12"/>
      <c r="G142" s="12">
        <f aca="true" t="shared" si="8" ref="G142:M142">SUM(G140:G141)</f>
        <v>15</v>
      </c>
      <c r="H142" s="12">
        <f t="shared" si="8"/>
        <v>450</v>
      </c>
      <c r="I142" s="12">
        <f t="shared" si="8"/>
        <v>60</v>
      </c>
      <c r="J142" s="12">
        <f t="shared" si="8"/>
        <v>0</v>
      </c>
      <c r="K142" s="12">
        <f t="shared" si="8"/>
        <v>0</v>
      </c>
      <c r="L142" s="12">
        <f t="shared" si="8"/>
        <v>30</v>
      </c>
      <c r="M142" s="21">
        <f t="shared" si="8"/>
        <v>30</v>
      </c>
      <c r="N142" s="32"/>
      <c r="O142" s="153"/>
      <c r="P142" s="21"/>
      <c r="Q142" s="32"/>
      <c r="R142" s="153"/>
      <c r="S142" s="21"/>
      <c r="T142" s="32"/>
      <c r="U142" s="12"/>
      <c r="V142" s="33"/>
    </row>
    <row r="143" spans="1:22" s="144" customFormat="1" ht="15.75">
      <c r="A143" s="310" t="s">
        <v>168</v>
      </c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1"/>
    </row>
    <row r="144" spans="1:22" ht="15.75" customHeight="1" thickBot="1">
      <c r="A144" s="83" t="s">
        <v>226</v>
      </c>
      <c r="B144" s="51" t="s">
        <v>70</v>
      </c>
      <c r="C144" s="7"/>
      <c r="D144" s="7" t="s">
        <v>49</v>
      </c>
      <c r="E144" s="7"/>
      <c r="F144" s="7"/>
      <c r="G144" s="7">
        <f>H144/30</f>
        <v>3</v>
      </c>
      <c r="H144" s="7">
        <v>90</v>
      </c>
      <c r="I144" s="7"/>
      <c r="J144" s="7"/>
      <c r="K144" s="7"/>
      <c r="L144" s="7"/>
      <c r="M144" s="16"/>
      <c r="N144" s="31"/>
      <c r="O144" s="151"/>
      <c r="P144" s="16"/>
      <c r="Q144" s="31"/>
      <c r="R144" s="151"/>
      <c r="S144" s="16"/>
      <c r="T144" s="31"/>
      <c r="U144" s="7"/>
      <c r="V144" s="30"/>
    </row>
    <row r="145" spans="1:22" ht="14.25" customHeight="1" thickBot="1">
      <c r="A145" s="299" t="s">
        <v>228</v>
      </c>
      <c r="B145" s="300"/>
      <c r="C145" s="12"/>
      <c r="D145" s="12"/>
      <c r="E145" s="12"/>
      <c r="F145" s="12"/>
      <c r="G145" s="12">
        <f aca="true" t="shared" si="9" ref="G145:M145">SUM(G144:G144)</f>
        <v>3</v>
      </c>
      <c r="H145" s="12">
        <f t="shared" si="9"/>
        <v>90</v>
      </c>
      <c r="I145" s="12">
        <f t="shared" si="9"/>
        <v>0</v>
      </c>
      <c r="J145" s="12">
        <f t="shared" si="9"/>
        <v>0</v>
      </c>
      <c r="K145" s="12">
        <f t="shared" si="9"/>
        <v>0</v>
      </c>
      <c r="L145" s="12">
        <f t="shared" si="9"/>
        <v>0</v>
      </c>
      <c r="M145" s="21">
        <f t="shared" si="9"/>
        <v>0</v>
      </c>
      <c r="N145" s="32"/>
      <c r="O145" s="153"/>
      <c r="P145" s="21"/>
      <c r="Q145" s="32"/>
      <c r="R145" s="153"/>
      <c r="S145" s="21"/>
      <c r="T145" s="32"/>
      <c r="U145" s="12"/>
      <c r="V145" s="33"/>
    </row>
    <row r="146" spans="1:22" ht="17.25" customHeight="1" thickBot="1">
      <c r="A146" s="342" t="s">
        <v>1</v>
      </c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138" t="s">
        <v>267</v>
      </c>
      <c r="O146" s="138"/>
      <c r="P146" s="138" t="s">
        <v>122</v>
      </c>
      <c r="Q146" s="138" t="s">
        <v>123</v>
      </c>
      <c r="R146" s="138"/>
      <c r="S146" s="138" t="s">
        <v>124</v>
      </c>
      <c r="T146" s="138" t="s">
        <v>125</v>
      </c>
      <c r="U146" s="138" t="s">
        <v>126</v>
      </c>
      <c r="V146" s="63"/>
    </row>
    <row r="147" spans="1:22" ht="17.25" customHeight="1" thickBot="1">
      <c r="A147" s="329" t="s">
        <v>7</v>
      </c>
      <c r="B147" s="330"/>
      <c r="C147" s="330"/>
      <c r="D147" s="330"/>
      <c r="E147" s="330"/>
      <c r="F147" s="330"/>
      <c r="G147" s="330"/>
      <c r="H147" s="330"/>
      <c r="I147" s="330"/>
      <c r="J147" s="330"/>
      <c r="K147" s="330"/>
      <c r="L147" s="330"/>
      <c r="M147" s="330"/>
      <c r="N147" s="139">
        <f>COUNTIF($F11:$F138,"=7")</f>
        <v>0</v>
      </c>
      <c r="O147" s="160"/>
      <c r="P147" s="140">
        <f>COUNTIF($F11:$F138,"=9")</f>
        <v>0</v>
      </c>
      <c r="Q147" s="139">
        <f>COUNTIF($F11:$F138,"=10")</f>
        <v>0</v>
      </c>
      <c r="R147" s="160"/>
      <c r="S147" s="140">
        <f>COUNTIF($F11:$F138,"=12")</f>
        <v>2</v>
      </c>
      <c r="T147" s="139">
        <f>COUNTIF($F11:$F138,"=13")</f>
        <v>0</v>
      </c>
      <c r="U147" s="141">
        <f>COUNTIF($F11:$F138,"=14")</f>
        <v>1</v>
      </c>
      <c r="V147" s="46"/>
    </row>
    <row r="148" spans="1:22" ht="17.25" customHeight="1" thickBot="1">
      <c r="A148" s="329" t="s">
        <v>2</v>
      </c>
      <c r="B148" s="330"/>
      <c r="C148" s="330"/>
      <c r="D148" s="330"/>
      <c r="E148" s="330"/>
      <c r="F148" s="330"/>
      <c r="G148" s="330"/>
      <c r="H148" s="330"/>
      <c r="I148" s="330"/>
      <c r="J148" s="330"/>
      <c r="K148" s="330"/>
      <c r="L148" s="330"/>
      <c r="M148" s="330"/>
      <c r="N148" s="139">
        <f>COUNTIF($C11:$C138,"=7")</f>
        <v>3</v>
      </c>
      <c r="O148" s="160"/>
      <c r="P148" s="140">
        <f>COUNTIF($C11:$C138,"=9")</f>
        <v>2</v>
      </c>
      <c r="Q148" s="139">
        <f>COUNTIF($C11:$C138,"=10")</f>
        <v>4</v>
      </c>
      <c r="R148" s="160"/>
      <c r="S148" s="140">
        <f>COUNTIF($C11:$C138,"=12")</f>
        <v>3</v>
      </c>
      <c r="T148" s="139">
        <f>COUNTIF($C11:$C138,"=13")</f>
        <v>3</v>
      </c>
      <c r="U148" s="141">
        <f>COUNTIF($C11:$C138,"=14")</f>
        <v>2</v>
      </c>
      <c r="V148" s="40"/>
    </row>
    <row r="149" spans="1:22" ht="17.25" customHeight="1" thickBot="1">
      <c r="A149" s="329" t="s">
        <v>0</v>
      </c>
      <c r="B149" s="330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1"/>
      <c r="N149" s="139">
        <f>COUNTIF($D15:$D145,"=7")</f>
        <v>4</v>
      </c>
      <c r="O149" s="160"/>
      <c r="P149" s="140">
        <f>COUNTIF($D11:$D138,"=9")</f>
        <v>6</v>
      </c>
      <c r="Q149" s="139">
        <f>COUNTIF($D11:$D138,"=10")</f>
        <v>3</v>
      </c>
      <c r="R149" s="160"/>
      <c r="S149" s="140">
        <f>COUNTIF($D11:$D138,"=12")</f>
        <v>4</v>
      </c>
      <c r="T149" s="139">
        <f>COUNTIF($D11:$D138,"=13")</f>
        <v>4</v>
      </c>
      <c r="U149" s="141">
        <f>COUNTIF($D11:$D138,"=14")</f>
        <v>3</v>
      </c>
      <c r="V149" s="40"/>
    </row>
    <row r="150" spans="1:22" ht="17.25" customHeight="1" thickBot="1">
      <c r="A150" s="329" t="s">
        <v>32</v>
      </c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6"/>
      <c r="N150" s="327" t="s">
        <v>130</v>
      </c>
      <c r="O150" s="332"/>
      <c r="P150" s="328"/>
      <c r="Q150" s="327" t="s">
        <v>130</v>
      </c>
      <c r="R150" s="332"/>
      <c r="S150" s="328"/>
      <c r="T150" s="327" t="s">
        <v>127</v>
      </c>
      <c r="U150" s="328"/>
      <c r="V150" s="41"/>
    </row>
    <row r="151" spans="1:22" ht="18.75">
      <c r="A151" s="47"/>
      <c r="B151" s="333" t="s">
        <v>50</v>
      </c>
      <c r="C151" s="334"/>
      <c r="D151" s="334"/>
      <c r="E151" s="334"/>
      <c r="F151" s="334"/>
      <c r="G151" s="335"/>
      <c r="H151" s="181">
        <f>SUM(G21,G53,G96,G136,G142,G145)</f>
        <v>232.5</v>
      </c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8"/>
    </row>
    <row r="152" spans="2:22" ht="24.75" customHeight="1">
      <c r="B152" s="344"/>
      <c r="C152" s="345"/>
      <c r="D152" s="345"/>
      <c r="E152" s="345"/>
      <c r="F152" s="345"/>
      <c r="G152" s="345"/>
      <c r="M152" s="1"/>
      <c r="N152" s="348">
        <f>G20+G25+G31+G34+G37+G40+G46+G49+G52+G55+G63+G85+G86+G110+G117</f>
        <v>51.5</v>
      </c>
      <c r="O152" s="349"/>
      <c r="P152" s="349"/>
      <c r="Q152" s="337">
        <f>G28+G43+G58+G59+G64+G65+G68+G75+G76+G79+G95+G103+G107+G120+G126+G129</f>
        <v>45</v>
      </c>
      <c r="R152" s="338"/>
      <c r="S152" s="339"/>
      <c r="T152" s="337">
        <f>G13+G14+G71+G72+G82+G89+G92+G104+G113+G114+G123+G130+G131+G134+G135+G140+G141+G144</f>
        <v>59.5</v>
      </c>
      <c r="U152" s="340"/>
      <c r="V152" s="341"/>
    </row>
    <row r="153" spans="1:22" ht="44.25" customHeight="1">
      <c r="A153" s="119" t="s">
        <v>110</v>
      </c>
      <c r="B153" s="120" t="s">
        <v>111</v>
      </c>
      <c r="M153" s="1"/>
      <c r="N153" s="182"/>
      <c r="O153" s="182"/>
      <c r="P153" s="182"/>
      <c r="Q153" s="350">
        <f>N152+Q152+T152</f>
        <v>156</v>
      </c>
      <c r="R153" s="351"/>
      <c r="S153" s="352"/>
      <c r="T153" s="182"/>
      <c r="U153" s="182"/>
      <c r="V153" s="182"/>
    </row>
    <row r="154" spans="1:22" ht="15.75" customHeight="1">
      <c r="A154" s="121" t="s">
        <v>112</v>
      </c>
      <c r="B154" s="120" t="s">
        <v>113</v>
      </c>
      <c r="M154" s="1"/>
      <c r="N154" s="1"/>
      <c r="Q154" s="1"/>
      <c r="T154" s="1"/>
      <c r="V154" s="1"/>
    </row>
    <row r="156" spans="2:11" ht="18.75">
      <c r="B156" s="177" t="s">
        <v>229</v>
      </c>
      <c r="C156" s="346"/>
      <c r="D156" s="347"/>
      <c r="E156" s="347"/>
      <c r="F156" s="347"/>
      <c r="G156" s="347"/>
      <c r="I156" s="324" t="s">
        <v>230</v>
      </c>
      <c r="J156" s="325"/>
      <c r="K156" s="325"/>
    </row>
    <row r="158" spans="2:11" ht="18.75">
      <c r="B158" s="177" t="s">
        <v>231</v>
      </c>
      <c r="C158" s="322"/>
      <c r="D158" s="323"/>
      <c r="E158" s="323"/>
      <c r="F158" s="323"/>
      <c r="G158" s="323"/>
      <c r="H158" s="177"/>
      <c r="I158" s="324" t="s">
        <v>232</v>
      </c>
      <c r="J158" s="325"/>
      <c r="K158" s="326"/>
    </row>
  </sheetData>
  <sheetProtection/>
  <mergeCells count="60">
    <mergeCell ref="C156:G156"/>
    <mergeCell ref="I156:K156"/>
    <mergeCell ref="N152:P152"/>
    <mergeCell ref="Q153:S153"/>
    <mergeCell ref="A139:V139"/>
    <mergeCell ref="A142:B142"/>
    <mergeCell ref="A143:V143"/>
    <mergeCell ref="A145:B145"/>
    <mergeCell ref="A147:M147"/>
    <mergeCell ref="A148:M148"/>
    <mergeCell ref="A146:M146"/>
    <mergeCell ref="B152:G152"/>
    <mergeCell ref="C158:G158"/>
    <mergeCell ref="I158:K158"/>
    <mergeCell ref="T150:U150"/>
    <mergeCell ref="A149:M149"/>
    <mergeCell ref="N150:P150"/>
    <mergeCell ref="B151:G151"/>
    <mergeCell ref="Q150:S150"/>
    <mergeCell ref="A150:M150"/>
    <mergeCell ref="Q152:S152"/>
    <mergeCell ref="T152:V152"/>
    <mergeCell ref="A138:B138"/>
    <mergeCell ref="A2:A7"/>
    <mergeCell ref="N2:V3"/>
    <mergeCell ref="A9:V9"/>
    <mergeCell ref="A10:V10"/>
    <mergeCell ref="A22:V22"/>
    <mergeCell ref="A54:V54"/>
    <mergeCell ref="A99:V99"/>
    <mergeCell ref="A100:V100"/>
    <mergeCell ref="C2:F3"/>
    <mergeCell ref="A1:V1"/>
    <mergeCell ref="A137:B137"/>
    <mergeCell ref="A97:B97"/>
    <mergeCell ref="A136:B136"/>
    <mergeCell ref="A21:B21"/>
    <mergeCell ref="A53:B53"/>
    <mergeCell ref="A96:B96"/>
    <mergeCell ref="A98:B98"/>
    <mergeCell ref="T4:V4"/>
    <mergeCell ref="B2:B7"/>
    <mergeCell ref="G2:G7"/>
    <mergeCell ref="H2:M2"/>
    <mergeCell ref="C4:C7"/>
    <mergeCell ref="D4:D7"/>
    <mergeCell ref="E4:F4"/>
    <mergeCell ref="I4:I7"/>
    <mergeCell ref="J4:L4"/>
    <mergeCell ref="M3:M7"/>
    <mergeCell ref="N4:P4"/>
    <mergeCell ref="Q4:S4"/>
    <mergeCell ref="N5:V5"/>
    <mergeCell ref="E5:E7"/>
    <mergeCell ref="F5:F7"/>
    <mergeCell ref="J5:J7"/>
    <mergeCell ref="K5:K7"/>
    <mergeCell ref="L5:L7"/>
    <mergeCell ref="H3:H7"/>
    <mergeCell ref="I3:L3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58" r:id="rId1"/>
  <rowBreaks count="3" manualBreakCount="3">
    <brk id="53" max="21" man="1"/>
    <brk id="98" max="21" man="1"/>
    <brk id="138" max="21" man="1"/>
  </rowBreaks>
  <ignoredErrors>
    <ignoredError sqref="H32 H29 H23 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Мельников</cp:lastModifiedBy>
  <cp:lastPrinted>2015-04-21T07:55:07Z</cp:lastPrinted>
  <dcterms:created xsi:type="dcterms:W3CDTF">1998-03-25T14:18:11Z</dcterms:created>
  <dcterms:modified xsi:type="dcterms:W3CDTF">2015-05-19T06:53:50Z</dcterms:modified>
  <cp:category/>
  <cp:version/>
  <cp:contentType/>
  <cp:contentStatus/>
</cp:coreProperties>
</file>